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0515" firstSheet="1" activeTab="1"/>
  </bookViews>
  <sheets>
    <sheet name="Аналитика свод" sheetId="1" r:id="rId1"/>
    <sheet name="Свод " sheetId="2" r:id="rId2"/>
  </sheets>
  <definedNames>
    <definedName name="_xlnm.Print_Titles" localSheetId="1">'Свод '!$3:$3</definedName>
    <definedName name="_xlnm.Print_Area" localSheetId="1">'Свод '!$A$1:$I$55</definedName>
  </definedNames>
  <calcPr fullCalcOnLoad="1"/>
</workbook>
</file>

<file path=xl/sharedStrings.xml><?xml version="1.0" encoding="utf-8"?>
<sst xmlns="http://schemas.openxmlformats.org/spreadsheetml/2006/main" count="625" uniqueCount="139">
  <si>
    <t>Наименование объектов/мероприятий</t>
  </si>
  <si>
    <t>ГРБС</t>
  </si>
  <si>
    <t>ЦСР</t>
  </si>
  <si>
    <t>ВР</t>
  </si>
  <si>
    <t>Объекты муниципальной собственности</t>
  </si>
  <si>
    <t>ИТОГО:</t>
  </si>
  <si>
    <t>1</t>
  </si>
  <si>
    <t>2</t>
  </si>
  <si>
    <t>3</t>
  </si>
  <si>
    <t>Объекты государственной собственности</t>
  </si>
  <si>
    <t>0502</t>
  </si>
  <si>
    <t>0409</t>
  </si>
  <si>
    <t>1102</t>
  </si>
  <si>
    <t>0702</t>
  </si>
  <si>
    <t>Пристройка к школе № 59 в Советском районе г. Брянска</t>
  </si>
  <si>
    <t>Физкультурно-оздоровительный комплекс, г.Сураж</t>
  </si>
  <si>
    <t>Реконструкция автомобильной дороги Воробейня - Рубча на участке км 0+000 - км 8+630 Жирятинского района Брянской области</t>
  </si>
  <si>
    <t>Реконструкция автомобильной дороги Рогнедино-Снопот на участке км 2+530 - км 9+180 в Рогнединском районе Брянской области</t>
  </si>
  <si>
    <t>Реконструкция автомобильной дороги "Брянск-Новозыбков" - Красное на участке км 0+028 - км 1+013 Выгоничского района Брянской области</t>
  </si>
  <si>
    <t>Реконструкция автомобильной дороги подъезд к с. Любышь на участке км 0+000 - км 1+000 в Дятьковском районе Брянской области</t>
  </si>
  <si>
    <t>Строительство автомобильной дороги Подъезд к ферме ООО "Дружба" от съезда влево на км 184+100 автомобильной дороги Брянск-Смоленск в Жуковском районе Брянской области</t>
  </si>
  <si>
    <t>Строительство автомобильной дороги "Суземка-Трубчевск"-Холмецкий Хутор"-пост Нерусса в Суземском районе Брянской области</t>
  </si>
  <si>
    <t>Строительство автомобильной дороги Подъезд к МТФ колхоза "Серп и Молот" в н.п.Влазовичи на км 0+150 автомобильной дороги Влазовичи-Васильевка в Суражском районе Брянской области</t>
  </si>
  <si>
    <t>Газификация н.п. Соловьяновка Клетнянского района Брянской области</t>
  </si>
  <si>
    <t>Водоснабжение н.п. Стругова Буда Гордеевского района Брянской области (1 очередь строительства)</t>
  </si>
  <si>
    <t>0701</t>
  </si>
  <si>
    <t>Газификация д.Цинка Мглинского района Брянской области</t>
  </si>
  <si>
    <t>Газификация д.Дягово Почепского района Брянской области</t>
  </si>
  <si>
    <t>Реконструкция водоснабжения н.п. Лутна Клетнянского района Брянской области (1 очередь строительства)</t>
  </si>
  <si>
    <t>Детский сад в микрорайоне «Мегаполис – парк» п. Путевка Брянского района на 135 мест, из них 80 мест для детей от двух месяцев до трех лет</t>
  </si>
  <si>
    <t>Распределение бюджетных ассигнований на осуществление бюджетных инвестиций в объекты государственной и муниципальной собственности Брянской области, софинансирование капитальных вложений в которые осуществляется за счет межбюджетных трансфертов из федерального бюджета, на 2018 год и на плановый период 2019 и 2020 годов</t>
  </si>
  <si>
    <t>2020 год</t>
  </si>
  <si>
    <t>Газификация н.п.Верещовский Жуковского района Брянской области</t>
  </si>
  <si>
    <t>Водоснабжение н.п. Нетьинка Брянского района Брянской области</t>
  </si>
  <si>
    <t>Пристройка для размещения групп раннего возраста к детскому саду № 112 «Лисичка» в Володарском районе г. Брянска</t>
  </si>
  <si>
    <t>Пристройка для размещения групп раннего возраста к детскому саду № 74 «Рябинка» в Советском районе г. Брянска</t>
  </si>
  <si>
    <t>Детский сад на 135 мест, в том числе 80 мест для детей в возрасте от двух месяцев до трех лет в г.Сураже</t>
  </si>
  <si>
    <t>Газификация н.п. Жуково Унечского района Брянской области</t>
  </si>
  <si>
    <t>Газификация н.п. Мытничи Стародубского района Брянской области</t>
  </si>
  <si>
    <t>Газификация н.п. Раковка Климовского района Брянской области</t>
  </si>
  <si>
    <t>Газификация н.п. Бровничи Климовского района Брянской области</t>
  </si>
  <si>
    <t>Газификация ул.Центральная, ул.Молодежная д.Николаевка Клетнянского района Брянской области</t>
  </si>
  <si>
    <t>Газификация ул.Колхозной и ул.Центральной  н.п.Дронова Карачевского района Брянской области</t>
  </si>
  <si>
    <t>Водоснабжение н.п. Красный Бор Жуковского района Брянской области</t>
  </si>
  <si>
    <t>Детский сад на 35 мест в с. Дмитрово Почепского района Брянской области</t>
  </si>
  <si>
    <t>Газификация ул. Павших Героев н.п. Хотеева Брасовского района Брянской области</t>
  </si>
  <si>
    <t>Газификация с.Клинок  Жирятинского района Брянской области</t>
  </si>
  <si>
    <t>Газификация  д.Коробовщина Стародубского района Брянской области</t>
  </si>
  <si>
    <t>Газификация с.Галенск Стародубского района Брянской области</t>
  </si>
  <si>
    <t>Водоснабжение н.п. Синезерки Навлинского района Брянской области (1 очередь строительства)</t>
  </si>
  <si>
    <t>Газификация н.п. Мылинка Карачевского района Брянской области</t>
  </si>
  <si>
    <t/>
  </si>
  <si>
    <t>Приложение 11
к Закону Брянской области  "Об областном бюджете на 2018 год и на плановый период 2019 и 2020 годов"</t>
  </si>
  <si>
    <t>рублей</t>
  </si>
  <si>
    <t>РзПр</t>
  </si>
  <si>
    <t>2018  год</t>
  </si>
  <si>
    <t>2019  год</t>
  </si>
  <si>
    <t>4</t>
  </si>
  <si>
    <t>5</t>
  </si>
  <si>
    <t>819</t>
  </si>
  <si>
    <t>17997R5670</t>
  </si>
  <si>
    <t>410</t>
  </si>
  <si>
    <t>Строительство автомобильной дороги Урицкий -Козелкино в Брянском районе Брянской области. (1 этап)</t>
  </si>
  <si>
    <t>Нераспределённые средства</t>
  </si>
  <si>
    <t>Детский сад-ясли в микрорайоне по ул.Флотской в Бежицком районе  г. Брянска (корректировка)</t>
  </si>
  <si>
    <t>1941АR0210</t>
  </si>
  <si>
    <t>Детский сад-ясли на 270 мест на территории бывшего аэропорта в Советском районе  г. Брянска (корректировка)</t>
  </si>
  <si>
    <t>Реконструкция стадиона "Десна" в Бежицком районе, г. Брянск (в том числе 1 этап реконструкции)</t>
  </si>
  <si>
    <t>25014R4950</t>
  </si>
  <si>
    <t>Электроснабжение микрорайона комплексной жилой застройки в н.п. Меленск Стародубского района Брянской области  (II этап)</t>
  </si>
  <si>
    <t>817</t>
  </si>
  <si>
    <t>0405</t>
  </si>
  <si>
    <t>17994R5670</t>
  </si>
  <si>
    <t>520</t>
  </si>
  <si>
    <t>Строительство автомобильных дорог в микрорайоне комплексной жилой застройки в н.п.Меленск Стародубского района Брянской области</t>
  </si>
  <si>
    <t>Строительство автомобильной дороги Подъезд к МТФ № 1 в н.п. Перелазы от автомобильной дороги Перелазы - Зеленая Дубрава на км 0+320 в Красногорском районе Брянской области</t>
  </si>
  <si>
    <t>Строительство автомобильной дороги Подъезд к МТФ "Шведчики" на км 27+000 автомобильной дороги Комаричи-Севск в Севском районе Брянской области</t>
  </si>
  <si>
    <t>Строительство автомобильной дороги                       "Унеча - ст.Рассуха - Лизогубовка" - Трудовик в Унечском районе Брянской области</t>
  </si>
  <si>
    <t>Газификация ул.Луговой, Октябрьской                         н.п. Воронов Лог Брасовского района Брянской области</t>
  </si>
  <si>
    <t>17991R5670</t>
  </si>
  <si>
    <t>Газификация н.п. Николаевский Брасовского района Брянской области</t>
  </si>
  <si>
    <t>Газификация д.Павловичи Жирятинского района Брянской области</t>
  </si>
  <si>
    <t>Газификация   н.п.Упрусы Жуковского района</t>
  </si>
  <si>
    <t>Газификация н.п.Рассвет Карачевского района Брянской области</t>
  </si>
  <si>
    <t>Газификация н.п.Молодьково Мглинского района Брянской области</t>
  </si>
  <si>
    <t>Газификация н.п. Крапивна Стародубского района Брянской области</t>
  </si>
  <si>
    <t>Газификация ул.Коммуна н.п.Плоцкое Стародубского района Брянской области</t>
  </si>
  <si>
    <t>Газификация н.п. Садовая                                  Суражского района</t>
  </si>
  <si>
    <t>Газификация н.п.Беловодка Суражского района Брянской области</t>
  </si>
  <si>
    <t>Газификация н.п. Макарзно ул.Луговая Трубчевского района Брянской области</t>
  </si>
  <si>
    <t>Газификация н.п. Шуклино                                        Трубчевского района</t>
  </si>
  <si>
    <t>Газификация ул. Октябрьской и                             пер. Заречный в н.п. Писаревка Унечского района Брянской области</t>
  </si>
  <si>
    <t>Газификация н.п.Пески Унечского района Брянской области</t>
  </si>
  <si>
    <t>17992R5670</t>
  </si>
  <si>
    <t>Строительство водоснабжения в н.п.Доманово Дятьковского района Брянской области (2 очередь строительства)</t>
  </si>
  <si>
    <t>Водоснабжение н.п.Истопки Климовского района Брянской области</t>
  </si>
  <si>
    <t>Водоснабжение н.п.Чуровичи Климовского района Брянской области</t>
  </si>
  <si>
    <t>Реконструкция водоснабжения н.п.Лопандино Комаричского района                                (1 очередь строительства)</t>
  </si>
  <si>
    <t>Водоснабжение н.п.Мостки Навлинского района Брянской области</t>
  </si>
  <si>
    <t>Водоснабжение н.п.Влазовичи Суражского района Брянской области (3 очередь строительства)</t>
  </si>
  <si>
    <t>Водоснабжение н.п.Нарость Суражского района Брянской области</t>
  </si>
  <si>
    <t>Детский сад  по ул. Романа Брянского в Советском районе г. Брянска</t>
  </si>
  <si>
    <t>Пристройка для размещения групп раннего возраста к детскому саду № 53 «Зелёный огонёк» в Советском районе               г. Брянска</t>
  </si>
  <si>
    <t>Пристройка для размещения групп раннего возраста к детскому саду № 129 «Подсолнушек» в Советском районе                 г. Брянска</t>
  </si>
  <si>
    <t>Пристройка для размещения групп раннего возраста к детскому саду № 158 «Капелька» в Бежицком районе                       г. Брянска</t>
  </si>
  <si>
    <t>20011R5200</t>
  </si>
  <si>
    <t>Школа на 1225 мест в районе старого аэропорта в Советском районе г.Брянска</t>
  </si>
  <si>
    <t>июнь</t>
  </si>
  <si>
    <t>2018  год с учетом уточнения</t>
  </si>
  <si>
    <t>2019  год с учетом уточнения</t>
  </si>
  <si>
    <t>Водоснабжение н.п. Красное Брасовского района Брянской области  (1 очередь строительства)</t>
  </si>
  <si>
    <t>Газификация н.п. Садовая  Суражского района</t>
  </si>
  <si>
    <t>Газопровод низкого давления  по ул. Советская д. Волкова Карачевского района Брянской области</t>
  </si>
  <si>
    <t>Газификация н.п. Шуклино  Трубчевского района</t>
  </si>
  <si>
    <t xml:space="preserve">Газификация н.п. Каружа Трубчевского района </t>
  </si>
  <si>
    <t>Газификация н.п. Воскресенский  Карачевского района Брянской области (3-я очередь)</t>
  </si>
  <si>
    <t>Водоснабжение н.п. Верхнее Брасовского района Брянской области (1 очередь строительства)</t>
  </si>
  <si>
    <t>Водоснабжение н.п. Стругова Буда Гордеевского района Брянской области   (1 очередь строительства)</t>
  </si>
  <si>
    <t>17 9 97 R5670</t>
  </si>
  <si>
    <t>19 4 1А R0210</t>
  </si>
  <si>
    <t>25 0 14 R4950</t>
  </si>
  <si>
    <t>17 9 91 R5670</t>
  </si>
  <si>
    <t>17 9 92 R5670</t>
  </si>
  <si>
    <t>20 0 11 R5200</t>
  </si>
  <si>
    <t>16 0 14 R1590</t>
  </si>
  <si>
    <t>17 9 94 R5670</t>
  </si>
  <si>
    <t>Газификация ул. Октябрьской и пер. Заречный в                                   н.п. Писаревка Унечского района Брянской области</t>
  </si>
  <si>
    <t>Бюджетные асигнования, утвержденные сводной бюджетной росписью с учетом изменений</t>
  </si>
  <si>
    <t>Кассовое исполнение</t>
  </si>
  <si>
    <t>Процент исполнения к сводной бюджетной росписи с учетом изменений</t>
  </si>
  <si>
    <t>Рз Пр</t>
  </si>
  <si>
    <t>Бюджетные асигнования, утвержденные законом о бюджете</t>
  </si>
  <si>
    <t xml:space="preserve">Заместитель Губернатора  Брянской области </t>
  </si>
  <si>
    <t>Г.В. Петушкова</t>
  </si>
  <si>
    <t xml:space="preserve">Исполнитель   Г.П. Кузнецова </t>
  </si>
  <si>
    <t>тел .74-13-92</t>
  </si>
  <si>
    <t>Газификация д.Коробовщина Стародубского района Брянской области</t>
  </si>
  <si>
    <t>Пристройка для размещения групп раннего возраста к детскому саду № 155 «Светлячок» в Бежицком районе г. Брянска</t>
  </si>
  <si>
    <t>Отчет об исполнении расходов, предусмотренных приложением 11
к Закону Брянской области''Об областном бюджете на 2018 год и на плановый период 2019 и 2020 годов"                                                           "Распределение бюджетных ассигнований на осуществление бюджетных инвестиций в объекты государственной и муниципальной собственности Брянской области, софинансирование капитальных вложений в которые осуществляется за счет межбюджетных трансфертов из федерального бюджета, на 2018 год"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</si>
</sst>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[$-419]General"/>
    <numFmt numFmtId="16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name val="Times New Roman"/>
      <family val="1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BFC5D2"/>
      </left>
      <right style="thin">
        <color rgb="FFBFC5D2"/>
      </right>
      <top/>
      <bottom style="thin">
        <color rgb="FFBFC5D2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/>
    </border>
    <border>
      <left/>
      <right style="thin">
        <color rgb="FF000000"/>
      </right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65" fontId="3" fillId="0" borderId="10" xfId="33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44" fontId="0" fillId="0" borderId="0" xfId="0" applyNumberFormat="1" applyFont="1" applyFill="1" applyAlignment="1">
      <alignment vertical="top" wrapText="1"/>
    </xf>
    <xf numFmtId="44" fontId="48" fillId="0" borderId="0" xfId="0" applyNumberFormat="1" applyFont="1" applyFill="1" applyAlignment="1">
      <alignment horizontal="right" vertical="top" wrapText="1"/>
    </xf>
    <xf numFmtId="0" fontId="48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lef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" fontId="48" fillId="0" borderId="13" xfId="0" applyNumberFormat="1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47" fillId="0" borderId="10" xfId="59" applyNumberFormat="1" applyFont="1" applyBorder="1" applyAlignment="1">
      <alignment horizontal="right" vertical="center"/>
    </xf>
    <xf numFmtId="4" fontId="48" fillId="0" borderId="11" xfId="0" applyNumberFormat="1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0" fontId="48" fillId="0" borderId="14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48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4" fontId="47" fillId="0" borderId="10" xfId="59" applyNumberFormat="1" applyFont="1" applyBorder="1" applyAlignment="1">
      <alignment vertical="center"/>
    </xf>
    <xf numFmtId="4" fontId="49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4" fontId="48" fillId="33" borderId="13" xfId="0" applyNumberFormat="1" applyFont="1" applyFill="1" applyBorder="1" applyAlignment="1">
      <alignment horizontal="right" vertical="center" wrapText="1"/>
    </xf>
    <xf numFmtId="4" fontId="48" fillId="0" borderId="16" xfId="0" applyNumberFormat="1" applyFont="1" applyFill="1" applyBorder="1" applyAlignment="1">
      <alignment horizontal="right" vertical="center" wrapText="1"/>
    </xf>
    <xf numFmtId="4" fontId="48" fillId="0" borderId="17" xfId="0" applyNumberFormat="1" applyFont="1" applyFill="1" applyBorder="1" applyAlignment="1">
      <alignment horizontal="right" vertical="center" wrapText="1"/>
    </xf>
    <xf numFmtId="4" fontId="48" fillId="0" borderId="18" xfId="0" applyNumberFormat="1" applyFont="1" applyFill="1" applyBorder="1" applyAlignment="1">
      <alignment vertical="center" wrapText="1"/>
    </xf>
    <xf numFmtId="4" fontId="48" fillId="0" borderId="19" xfId="0" applyNumberFormat="1" applyFont="1" applyFill="1" applyBorder="1" applyAlignment="1">
      <alignment horizontal="right" vertical="center" wrapText="1"/>
    </xf>
    <xf numFmtId="4" fontId="48" fillId="0" borderId="10" xfId="0" applyNumberFormat="1" applyFont="1" applyFill="1" applyBorder="1" applyAlignment="1">
      <alignment horizontal="right" vertical="center" wrapText="1"/>
    </xf>
    <xf numFmtId="4" fontId="48" fillId="33" borderId="11" xfId="0" applyNumberFormat="1" applyFont="1" applyFill="1" applyBorder="1" applyAlignment="1">
      <alignment vertical="center" wrapText="1"/>
    </xf>
    <xf numFmtId="4" fontId="48" fillId="0" borderId="20" xfId="0" applyNumberFormat="1" applyFont="1" applyFill="1" applyBorder="1" applyAlignment="1">
      <alignment horizontal="right" vertical="center" wrapText="1"/>
    </xf>
    <xf numFmtId="4" fontId="48" fillId="33" borderId="17" xfId="0" applyNumberFormat="1" applyFont="1" applyFill="1" applyBorder="1" applyAlignment="1">
      <alignment horizontal="right" vertical="center" wrapText="1"/>
    </xf>
    <xf numFmtId="4" fontId="38" fillId="0" borderId="0" xfId="0" applyNumberFormat="1" applyFont="1" applyFill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4" fontId="3" fillId="33" borderId="16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8" fillId="33" borderId="0" xfId="0" applyNumberFormat="1" applyFont="1" applyFill="1" applyAlignment="1">
      <alignment vertical="top" wrapText="1"/>
    </xf>
    <xf numFmtId="4" fontId="48" fillId="0" borderId="13" xfId="0" applyNumberFormat="1" applyFont="1" applyFill="1" applyBorder="1" applyAlignment="1">
      <alignment vertical="center" wrapText="1"/>
    </xf>
    <xf numFmtId="4" fontId="48" fillId="0" borderId="14" xfId="0" applyNumberFormat="1" applyFont="1" applyFill="1" applyBorder="1" applyAlignment="1">
      <alignment horizontal="right" vertical="center" wrapText="1"/>
    </xf>
    <xf numFmtId="4" fontId="48" fillId="33" borderId="13" xfId="0" applyNumberFormat="1" applyFont="1" applyFill="1" applyBorder="1" applyAlignment="1">
      <alignment vertical="center" wrapText="1"/>
    </xf>
    <xf numFmtId="4" fontId="0" fillId="33" borderId="0" xfId="0" applyNumberFormat="1" applyFont="1" applyFill="1" applyAlignment="1">
      <alignment vertical="top" wrapText="1"/>
    </xf>
    <xf numFmtId="4" fontId="48" fillId="33" borderId="19" xfId="0" applyNumberFormat="1" applyFont="1" applyFill="1" applyBorder="1" applyAlignment="1">
      <alignment horizontal="right" vertical="center" wrapText="1"/>
    </xf>
    <xf numFmtId="4" fontId="48" fillId="33" borderId="10" xfId="0" applyNumberFormat="1" applyFont="1" applyFill="1" applyBorder="1" applyAlignment="1">
      <alignment horizontal="right" vertical="center" wrapText="1"/>
    </xf>
    <xf numFmtId="0" fontId="48" fillId="34" borderId="11" xfId="0" applyNumberFormat="1" applyFont="1" applyFill="1" applyBorder="1" applyAlignment="1">
      <alignment horizontal="left" vertical="center" wrapText="1"/>
    </xf>
    <xf numFmtId="0" fontId="48" fillId="34" borderId="21" xfId="0" applyNumberFormat="1" applyFont="1" applyFill="1" applyBorder="1" applyAlignment="1">
      <alignment horizontal="left" vertical="center" wrapText="1"/>
    </xf>
    <xf numFmtId="0" fontId="50" fillId="34" borderId="11" xfId="0" applyNumberFormat="1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left" vertical="center" wrapText="1"/>
    </xf>
    <xf numFmtId="0" fontId="48" fillId="33" borderId="11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8" fillId="33" borderId="11" xfId="0" applyNumberFormat="1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8" fillId="0" borderId="21" xfId="0" applyNumberFormat="1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4" fontId="48" fillId="33" borderId="10" xfId="0" applyNumberFormat="1" applyFont="1" applyFill="1" applyBorder="1" applyAlignment="1">
      <alignment vertical="center" wrapText="1"/>
    </xf>
    <xf numFmtId="0" fontId="49" fillId="0" borderId="0" xfId="0" applyNumberFormat="1" applyFont="1" applyFill="1" applyAlignment="1">
      <alignment horizontal="center" vertical="center" wrapText="1"/>
    </xf>
    <xf numFmtId="0" fontId="49" fillId="33" borderId="0" xfId="0" applyNumberFormat="1" applyFont="1" applyFill="1" applyAlignment="1">
      <alignment horizontal="center" vertical="center" wrapText="1"/>
    </xf>
    <xf numFmtId="0" fontId="48" fillId="33" borderId="0" xfId="0" applyNumberFormat="1" applyFont="1" applyFill="1" applyAlignment="1">
      <alignment horizontal="center" vertical="center" wrapText="1"/>
    </xf>
    <xf numFmtId="4" fontId="48" fillId="33" borderId="16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4" fontId="48" fillId="33" borderId="20" xfId="0" applyNumberFormat="1" applyFont="1" applyFill="1" applyBorder="1" applyAlignment="1">
      <alignment horizontal="right" vertical="center" wrapText="1"/>
    </xf>
    <xf numFmtId="4" fontId="48" fillId="33" borderId="16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166" fontId="47" fillId="0" borderId="10" xfId="0" applyNumberFormat="1" applyFont="1" applyBorder="1" applyAlignment="1">
      <alignment horizontal="right" vertical="center"/>
    </xf>
    <xf numFmtId="0" fontId="48" fillId="0" borderId="18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48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right"/>
    </xf>
    <xf numFmtId="0" fontId="52" fillId="0" borderId="0" xfId="0" applyFont="1" applyFill="1" applyBorder="1" applyAlignment="1">
      <alignment vertical="top" wrapText="1"/>
    </xf>
    <xf numFmtId="0" fontId="53" fillId="33" borderId="0" xfId="0" applyFont="1" applyFill="1" applyBorder="1" applyAlignment="1">
      <alignment/>
    </xf>
    <xf numFmtId="0" fontId="54" fillId="0" borderId="0" xfId="0" applyFont="1" applyAlignment="1">
      <alignment/>
    </xf>
    <xf numFmtId="166" fontId="55" fillId="0" borderId="10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left" vertical="center" wrapText="1"/>
    </xf>
    <xf numFmtId="44" fontId="0" fillId="0" borderId="19" xfId="0" applyNumberFormat="1" applyFont="1" applyFill="1" applyBorder="1" applyAlignment="1">
      <alignment horizontal="left" vertical="center" wrapText="1"/>
    </xf>
    <xf numFmtId="0" fontId="49" fillId="0" borderId="11" xfId="0" applyNumberFormat="1" applyFont="1" applyFill="1" applyBorder="1" applyAlignment="1">
      <alignment vertical="center" wrapText="1"/>
    </xf>
    <xf numFmtId="44" fontId="4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22" xfId="0" applyFont="1" applyBorder="1" applyAlignment="1">
      <alignment horizontal="left" vertical="center" wrapText="1"/>
    </xf>
    <xf numFmtId="44" fontId="0" fillId="0" borderId="24" xfId="0" applyNumberFormat="1" applyFont="1" applyFill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9" fillId="0" borderId="0" xfId="0" applyNumberFormat="1" applyFont="1" applyFill="1" applyAlignment="1">
      <alignment horizontal="center" vertical="center" wrapText="1"/>
    </xf>
    <xf numFmtId="0" fontId="48" fillId="0" borderId="0" xfId="0" applyNumberFormat="1" applyFont="1" applyFill="1" applyAlignment="1">
      <alignment horizontal="right" vertical="top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left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8" fillId="33" borderId="26" xfId="0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PageLayoutView="0" workbookViewId="0" topLeftCell="A77">
      <selection activeCell="A33" sqref="A33:IV34"/>
    </sheetView>
  </sheetViews>
  <sheetFormatPr defaultColWidth="9.140625" defaultRowHeight="15"/>
  <cols>
    <col min="1" max="1" width="48.57421875" style="5" customWidth="1"/>
    <col min="2" max="2" width="6.57421875" style="5" customWidth="1"/>
    <col min="3" max="3" width="6.00390625" style="5" customWidth="1"/>
    <col min="4" max="4" width="13.140625" style="5" customWidth="1"/>
    <col min="5" max="5" width="4.57421875" style="5" customWidth="1"/>
    <col min="6" max="6" width="16.8515625" style="25" customWidth="1"/>
    <col min="7" max="7" width="13.7109375" style="44" customWidth="1"/>
    <col min="8" max="8" width="16.8515625" style="25" customWidth="1"/>
    <col min="9" max="9" width="17.140625" style="25" customWidth="1"/>
    <col min="10" max="10" width="14.8515625" style="25" customWidth="1"/>
    <col min="11" max="11" width="17.00390625" style="25" customWidth="1"/>
    <col min="12" max="12" width="15.421875" style="25" customWidth="1"/>
  </cols>
  <sheetData>
    <row r="1" spans="1:12" ht="50.25" customHeight="1">
      <c r="A1" s="5" t="s">
        <v>51</v>
      </c>
      <c r="F1" s="6"/>
      <c r="G1" s="92" t="s">
        <v>52</v>
      </c>
      <c r="H1" s="93"/>
      <c r="I1" s="93"/>
      <c r="J1" s="93"/>
      <c r="K1" s="93"/>
      <c r="L1" s="93"/>
    </row>
    <row r="2" spans="1:12" ht="47.25" customHeight="1">
      <c r="A2" s="97" t="s">
        <v>30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.75">
      <c r="A3" s="98" t="s">
        <v>53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50.25" customHeight="1">
      <c r="A4" s="7" t="s">
        <v>0</v>
      </c>
      <c r="B4" s="7" t="s">
        <v>1</v>
      </c>
      <c r="C4" s="7" t="s">
        <v>54</v>
      </c>
      <c r="D4" s="7" t="s">
        <v>2</v>
      </c>
      <c r="E4" s="7" t="s">
        <v>3</v>
      </c>
      <c r="F4" s="8" t="s">
        <v>55</v>
      </c>
      <c r="G4" s="36" t="s">
        <v>107</v>
      </c>
      <c r="H4" s="8" t="s">
        <v>108</v>
      </c>
      <c r="I4" s="8" t="s">
        <v>56</v>
      </c>
      <c r="J4" s="36" t="s">
        <v>107</v>
      </c>
      <c r="K4" s="8" t="s">
        <v>109</v>
      </c>
      <c r="L4" s="8" t="s">
        <v>31</v>
      </c>
    </row>
    <row r="5" spans="1:12" ht="15.75">
      <c r="A5" s="7" t="s">
        <v>6</v>
      </c>
      <c r="B5" s="7" t="s">
        <v>7</v>
      </c>
      <c r="C5" s="7" t="s">
        <v>8</v>
      </c>
      <c r="D5" s="7" t="s">
        <v>57</v>
      </c>
      <c r="E5" s="7" t="s">
        <v>58</v>
      </c>
      <c r="F5" s="9">
        <v>6</v>
      </c>
      <c r="G5" s="37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</row>
    <row r="6" spans="1:12" ht="15.75">
      <c r="A6" s="99" t="s">
        <v>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51.75" customHeight="1">
      <c r="A7" s="10" t="s">
        <v>16</v>
      </c>
      <c r="B7" s="7" t="s">
        <v>59</v>
      </c>
      <c r="C7" s="7" t="s">
        <v>11</v>
      </c>
      <c r="D7" s="7" t="s">
        <v>60</v>
      </c>
      <c r="E7" s="7" t="s">
        <v>61</v>
      </c>
      <c r="F7" s="11">
        <v>121390139</v>
      </c>
      <c r="G7" s="11">
        <v>0</v>
      </c>
      <c r="H7" s="11">
        <f>F7+G7</f>
        <v>121390139</v>
      </c>
      <c r="I7" s="11">
        <v>0</v>
      </c>
      <c r="J7" s="11">
        <v>0</v>
      </c>
      <c r="K7" s="11">
        <v>0</v>
      </c>
      <c r="L7" s="11">
        <v>0</v>
      </c>
    </row>
    <row r="8" spans="1:12" ht="50.25" customHeight="1">
      <c r="A8" s="10" t="s">
        <v>17</v>
      </c>
      <c r="B8" s="7" t="s">
        <v>59</v>
      </c>
      <c r="C8" s="7" t="s">
        <v>11</v>
      </c>
      <c r="D8" s="7" t="s">
        <v>60</v>
      </c>
      <c r="E8" s="7" t="s">
        <v>61</v>
      </c>
      <c r="F8" s="11">
        <v>92686780</v>
      </c>
      <c r="G8" s="11">
        <v>0</v>
      </c>
      <c r="H8" s="11">
        <f aca="true" t="shared" si="0" ref="H8:H15">F8+G8</f>
        <v>92686780</v>
      </c>
      <c r="I8" s="11">
        <v>0</v>
      </c>
      <c r="J8" s="11">
        <v>0</v>
      </c>
      <c r="K8" s="11">
        <v>0</v>
      </c>
      <c r="L8" s="11">
        <v>0</v>
      </c>
    </row>
    <row r="9" spans="1:12" ht="51" customHeight="1">
      <c r="A9" s="10" t="s">
        <v>18</v>
      </c>
      <c r="B9" s="7" t="s">
        <v>59</v>
      </c>
      <c r="C9" s="7" t="s">
        <v>11</v>
      </c>
      <c r="D9" s="7" t="s">
        <v>60</v>
      </c>
      <c r="E9" s="7" t="s">
        <v>61</v>
      </c>
      <c r="F9" s="11">
        <v>21104787</v>
      </c>
      <c r="G9" s="11">
        <v>0</v>
      </c>
      <c r="H9" s="11">
        <f t="shared" si="0"/>
        <v>21104787</v>
      </c>
      <c r="I9" s="11">
        <v>0</v>
      </c>
      <c r="J9" s="11">
        <v>0</v>
      </c>
      <c r="K9" s="11">
        <v>0</v>
      </c>
      <c r="L9" s="11">
        <v>0</v>
      </c>
    </row>
    <row r="10" spans="1:12" ht="50.25" customHeight="1">
      <c r="A10" s="10" t="s">
        <v>19</v>
      </c>
      <c r="B10" s="7" t="s">
        <v>59</v>
      </c>
      <c r="C10" s="7" t="s">
        <v>11</v>
      </c>
      <c r="D10" s="7" t="s">
        <v>60</v>
      </c>
      <c r="E10" s="7" t="s">
        <v>61</v>
      </c>
      <c r="F10" s="11">
        <v>13619993</v>
      </c>
      <c r="G10" s="11">
        <v>0</v>
      </c>
      <c r="H10" s="11">
        <f t="shared" si="0"/>
        <v>13619993</v>
      </c>
      <c r="I10" s="11">
        <v>0</v>
      </c>
      <c r="J10" s="11">
        <v>0</v>
      </c>
      <c r="K10" s="11">
        <v>0</v>
      </c>
      <c r="L10" s="11">
        <v>0</v>
      </c>
    </row>
    <row r="11" spans="1:12" ht="47.25">
      <c r="A11" s="12" t="s">
        <v>62</v>
      </c>
      <c r="B11" s="7" t="s">
        <v>59</v>
      </c>
      <c r="C11" s="7" t="s">
        <v>11</v>
      </c>
      <c r="D11" s="7" t="s">
        <v>60</v>
      </c>
      <c r="E11" s="7" t="s">
        <v>61</v>
      </c>
      <c r="F11" s="11">
        <v>24841491.52</v>
      </c>
      <c r="G11" s="11">
        <v>0</v>
      </c>
      <c r="H11" s="11">
        <f t="shared" si="0"/>
        <v>24841491.52</v>
      </c>
      <c r="I11" s="11">
        <v>0</v>
      </c>
      <c r="J11" s="11">
        <v>0</v>
      </c>
      <c r="K11" s="11">
        <v>0</v>
      </c>
      <c r="L11" s="13">
        <v>0</v>
      </c>
    </row>
    <row r="12" spans="1:12" ht="15.75">
      <c r="A12" s="10" t="s">
        <v>63</v>
      </c>
      <c r="B12" s="7" t="s">
        <v>59</v>
      </c>
      <c r="C12" s="7" t="s">
        <v>11</v>
      </c>
      <c r="D12" s="7" t="s">
        <v>60</v>
      </c>
      <c r="E12" s="7" t="s">
        <v>61</v>
      </c>
      <c r="F12" s="11">
        <v>0</v>
      </c>
      <c r="G12" s="11">
        <v>0</v>
      </c>
      <c r="H12" s="11">
        <f t="shared" si="0"/>
        <v>0</v>
      </c>
      <c r="I12" s="11">
        <v>242644783</v>
      </c>
      <c r="J12" s="11">
        <v>0</v>
      </c>
      <c r="K12" s="11">
        <v>242644783</v>
      </c>
      <c r="L12" s="11">
        <v>219948087</v>
      </c>
    </row>
    <row r="13" spans="1:12" ht="47.25">
      <c r="A13" s="14" t="s">
        <v>64</v>
      </c>
      <c r="B13" s="15" t="s">
        <v>59</v>
      </c>
      <c r="C13" s="15" t="s">
        <v>25</v>
      </c>
      <c r="D13" s="15" t="s">
        <v>65</v>
      </c>
      <c r="E13" s="15" t="s">
        <v>61</v>
      </c>
      <c r="F13" s="11">
        <v>180185069.21</v>
      </c>
      <c r="G13" s="11">
        <v>0</v>
      </c>
      <c r="H13" s="11">
        <f t="shared" si="0"/>
        <v>180185069.21</v>
      </c>
      <c r="I13" s="11">
        <v>0</v>
      </c>
      <c r="J13" s="11">
        <v>0</v>
      </c>
      <c r="K13" s="11">
        <v>0</v>
      </c>
      <c r="L13" s="11">
        <v>0</v>
      </c>
    </row>
    <row r="14" spans="1:12" ht="46.5" customHeight="1">
      <c r="A14" s="14" t="s">
        <v>66</v>
      </c>
      <c r="B14" s="15" t="s">
        <v>59</v>
      </c>
      <c r="C14" s="15" t="s">
        <v>25</v>
      </c>
      <c r="D14" s="15" t="s">
        <v>65</v>
      </c>
      <c r="E14" s="15" t="s">
        <v>61</v>
      </c>
      <c r="F14" s="11">
        <v>189931560</v>
      </c>
      <c r="G14" s="11">
        <v>0</v>
      </c>
      <c r="H14" s="11">
        <f t="shared" si="0"/>
        <v>189931560</v>
      </c>
      <c r="I14" s="11">
        <v>0</v>
      </c>
      <c r="J14" s="11">
        <v>0</v>
      </c>
      <c r="K14" s="11">
        <v>0</v>
      </c>
      <c r="L14" s="11">
        <v>0</v>
      </c>
    </row>
    <row r="15" spans="1:12" ht="47.25">
      <c r="A15" s="10" t="s">
        <v>67</v>
      </c>
      <c r="B15" s="7" t="s">
        <v>59</v>
      </c>
      <c r="C15" s="7" t="s">
        <v>12</v>
      </c>
      <c r="D15" s="7" t="s">
        <v>68</v>
      </c>
      <c r="E15" s="7" t="s">
        <v>61</v>
      </c>
      <c r="F15" s="11">
        <v>155000000</v>
      </c>
      <c r="G15" s="38">
        <v>5377473.61</v>
      </c>
      <c r="H15" s="11">
        <f t="shared" si="0"/>
        <v>160377473.61</v>
      </c>
      <c r="I15" s="11">
        <v>113243236</v>
      </c>
      <c r="J15" s="11">
        <v>0</v>
      </c>
      <c r="K15" s="11">
        <v>113243236</v>
      </c>
      <c r="L15" s="11">
        <v>0</v>
      </c>
    </row>
    <row r="16" spans="1:12" ht="15.75">
      <c r="A16" s="99" t="s">
        <v>4</v>
      </c>
      <c r="B16" s="99"/>
      <c r="C16" s="99"/>
      <c r="D16" s="99"/>
      <c r="E16" s="99"/>
      <c r="F16" s="99"/>
      <c r="G16" s="100"/>
      <c r="H16" s="100"/>
      <c r="I16" s="100"/>
      <c r="J16" s="100"/>
      <c r="K16" s="100"/>
      <c r="L16" s="99"/>
    </row>
    <row r="17" spans="1:12" ht="50.25" customHeight="1">
      <c r="A17" s="10" t="s">
        <v>69</v>
      </c>
      <c r="B17" s="7" t="s">
        <v>70</v>
      </c>
      <c r="C17" s="7" t="s">
        <v>71</v>
      </c>
      <c r="D17" s="7" t="s">
        <v>72</v>
      </c>
      <c r="E17" s="7" t="s">
        <v>73</v>
      </c>
      <c r="F17" s="11">
        <v>4772509.78</v>
      </c>
      <c r="G17" s="11">
        <v>0</v>
      </c>
      <c r="H17" s="11">
        <f aca="true" t="shared" si="1" ref="H17:H86">F17+G17</f>
        <v>4772509.78</v>
      </c>
      <c r="I17" s="11">
        <v>0</v>
      </c>
      <c r="J17" s="11">
        <v>0</v>
      </c>
      <c r="K17" s="11">
        <v>0</v>
      </c>
      <c r="L17" s="13">
        <v>0</v>
      </c>
    </row>
    <row r="18" spans="1:12" ht="63">
      <c r="A18" s="10" t="s">
        <v>74</v>
      </c>
      <c r="B18" s="7" t="s">
        <v>70</v>
      </c>
      <c r="C18" s="7" t="s">
        <v>71</v>
      </c>
      <c r="D18" s="7" t="s">
        <v>72</v>
      </c>
      <c r="E18" s="7" t="s">
        <v>73</v>
      </c>
      <c r="F18" s="11">
        <v>29241403.26</v>
      </c>
      <c r="G18" s="11">
        <v>0</v>
      </c>
      <c r="H18" s="11">
        <f t="shared" si="1"/>
        <v>29241403.26</v>
      </c>
      <c r="I18" s="11">
        <v>0</v>
      </c>
      <c r="J18" s="11">
        <v>0</v>
      </c>
      <c r="K18" s="11">
        <v>0</v>
      </c>
      <c r="L18" s="13">
        <v>0</v>
      </c>
    </row>
    <row r="19" spans="1:12" ht="81" customHeight="1">
      <c r="A19" s="10" t="s">
        <v>20</v>
      </c>
      <c r="B19" s="7" t="s">
        <v>59</v>
      </c>
      <c r="C19" s="7" t="s">
        <v>11</v>
      </c>
      <c r="D19" s="7" t="s">
        <v>60</v>
      </c>
      <c r="E19" s="7" t="s">
        <v>73</v>
      </c>
      <c r="F19" s="11">
        <v>11411068</v>
      </c>
      <c r="G19" s="11">
        <v>0</v>
      </c>
      <c r="H19" s="11">
        <f t="shared" si="1"/>
        <v>11411068</v>
      </c>
      <c r="I19" s="11">
        <v>0</v>
      </c>
      <c r="J19" s="11">
        <v>0</v>
      </c>
      <c r="K19" s="11">
        <v>0</v>
      </c>
      <c r="L19" s="13">
        <v>0</v>
      </c>
    </row>
    <row r="20" spans="1:12" ht="63" customHeight="1">
      <c r="A20" s="10" t="s">
        <v>75</v>
      </c>
      <c r="B20" s="7" t="s">
        <v>59</v>
      </c>
      <c r="C20" s="7" t="s">
        <v>11</v>
      </c>
      <c r="D20" s="7" t="s">
        <v>60</v>
      </c>
      <c r="E20" s="7" t="s">
        <v>73</v>
      </c>
      <c r="F20" s="11">
        <v>13408372</v>
      </c>
      <c r="G20" s="11">
        <v>0</v>
      </c>
      <c r="H20" s="11">
        <f t="shared" si="1"/>
        <v>13408372</v>
      </c>
      <c r="I20" s="11">
        <v>0</v>
      </c>
      <c r="J20" s="11">
        <v>0</v>
      </c>
      <c r="K20" s="11">
        <v>0</v>
      </c>
      <c r="L20" s="13">
        <v>0</v>
      </c>
    </row>
    <row r="21" spans="1:12" ht="66.75" customHeight="1">
      <c r="A21" s="10" t="s">
        <v>76</v>
      </c>
      <c r="B21" s="7" t="s">
        <v>59</v>
      </c>
      <c r="C21" s="7" t="s">
        <v>11</v>
      </c>
      <c r="D21" s="7" t="s">
        <v>60</v>
      </c>
      <c r="E21" s="7" t="s">
        <v>73</v>
      </c>
      <c r="F21" s="11">
        <v>12654536</v>
      </c>
      <c r="G21" s="11">
        <v>0</v>
      </c>
      <c r="H21" s="11">
        <f t="shared" si="1"/>
        <v>12654536</v>
      </c>
      <c r="I21" s="11">
        <v>0</v>
      </c>
      <c r="J21" s="11">
        <v>0</v>
      </c>
      <c r="K21" s="11">
        <v>0</v>
      </c>
      <c r="L21" s="13">
        <v>0</v>
      </c>
    </row>
    <row r="22" spans="1:12" ht="47.25" customHeight="1">
      <c r="A22" s="10" t="s">
        <v>21</v>
      </c>
      <c r="B22" s="7" t="s">
        <v>59</v>
      </c>
      <c r="C22" s="7" t="s">
        <v>11</v>
      </c>
      <c r="D22" s="7" t="s">
        <v>60</v>
      </c>
      <c r="E22" s="7" t="s">
        <v>73</v>
      </c>
      <c r="F22" s="11">
        <v>77019663</v>
      </c>
      <c r="G22" s="11">
        <v>0</v>
      </c>
      <c r="H22" s="11">
        <f t="shared" si="1"/>
        <v>77019663</v>
      </c>
      <c r="I22" s="11">
        <v>0</v>
      </c>
      <c r="J22" s="11">
        <v>0</v>
      </c>
      <c r="K22" s="11">
        <v>0</v>
      </c>
      <c r="L22" s="13">
        <v>0</v>
      </c>
    </row>
    <row r="23" spans="1:12" ht="77.25" customHeight="1">
      <c r="A23" s="10" t="s">
        <v>22</v>
      </c>
      <c r="B23" s="7" t="s">
        <v>59</v>
      </c>
      <c r="C23" s="7" t="s">
        <v>11</v>
      </c>
      <c r="D23" s="7" t="s">
        <v>60</v>
      </c>
      <c r="E23" s="7" t="s">
        <v>73</v>
      </c>
      <c r="F23" s="11">
        <v>12337336</v>
      </c>
      <c r="G23" s="11">
        <v>0</v>
      </c>
      <c r="H23" s="11">
        <f t="shared" si="1"/>
        <v>12337336</v>
      </c>
      <c r="I23" s="11">
        <v>0</v>
      </c>
      <c r="J23" s="11">
        <v>0</v>
      </c>
      <c r="K23" s="11">
        <v>0</v>
      </c>
      <c r="L23" s="13">
        <v>0</v>
      </c>
    </row>
    <row r="24" spans="1:12" ht="47.25" customHeight="1">
      <c r="A24" s="10" t="s">
        <v>77</v>
      </c>
      <c r="B24" s="7" t="s">
        <v>59</v>
      </c>
      <c r="C24" s="7" t="s">
        <v>11</v>
      </c>
      <c r="D24" s="7" t="s">
        <v>60</v>
      </c>
      <c r="E24" s="7" t="s">
        <v>73</v>
      </c>
      <c r="F24" s="11">
        <v>19383893</v>
      </c>
      <c r="G24" s="11">
        <v>0</v>
      </c>
      <c r="H24" s="11">
        <f t="shared" si="1"/>
        <v>19383893</v>
      </c>
      <c r="I24" s="46">
        <v>0</v>
      </c>
      <c r="J24" s="46">
        <v>0</v>
      </c>
      <c r="K24" s="46">
        <v>0</v>
      </c>
      <c r="L24" s="28">
        <v>0</v>
      </c>
    </row>
    <row r="25" spans="1:12" ht="15.75">
      <c r="A25" s="10" t="s">
        <v>63</v>
      </c>
      <c r="B25" s="7" t="s">
        <v>59</v>
      </c>
      <c r="C25" s="7" t="s">
        <v>11</v>
      </c>
      <c r="D25" s="7" t="s">
        <v>60</v>
      </c>
      <c r="E25" s="7" t="s">
        <v>73</v>
      </c>
      <c r="F25" s="11">
        <v>0</v>
      </c>
      <c r="G25" s="11">
        <v>0</v>
      </c>
      <c r="H25" s="27">
        <f t="shared" si="1"/>
        <v>0</v>
      </c>
      <c r="I25" s="16">
        <v>29595000</v>
      </c>
      <c r="J25" s="31">
        <v>0</v>
      </c>
      <c r="K25" s="16">
        <v>29595000</v>
      </c>
      <c r="L25" s="31">
        <v>63783000</v>
      </c>
    </row>
    <row r="26" spans="1:12" ht="31.5">
      <c r="A26" s="4" t="s">
        <v>45</v>
      </c>
      <c r="B26" s="7" t="s">
        <v>59</v>
      </c>
      <c r="C26" s="7" t="s">
        <v>11</v>
      </c>
      <c r="D26" s="7" t="s">
        <v>79</v>
      </c>
      <c r="E26" s="7" t="s">
        <v>73</v>
      </c>
      <c r="F26" s="17">
        <v>0</v>
      </c>
      <c r="G26" s="40">
        <v>1360067</v>
      </c>
      <c r="H26" s="27">
        <f t="shared" si="1"/>
        <v>1360067</v>
      </c>
      <c r="I26" s="31">
        <v>0</v>
      </c>
      <c r="J26" s="31">
        <v>0</v>
      </c>
      <c r="K26" s="31">
        <v>0</v>
      </c>
      <c r="L26" s="31">
        <v>0</v>
      </c>
    </row>
    <row r="27" spans="1:12" ht="47.25">
      <c r="A27" s="10" t="s">
        <v>78</v>
      </c>
      <c r="B27" s="7" t="s">
        <v>59</v>
      </c>
      <c r="C27" s="7" t="s">
        <v>10</v>
      </c>
      <c r="D27" s="7" t="s">
        <v>79</v>
      </c>
      <c r="E27" s="7" t="s">
        <v>73</v>
      </c>
      <c r="F27" s="17">
        <v>0</v>
      </c>
      <c r="G27" s="11">
        <v>0</v>
      </c>
      <c r="H27" s="11">
        <f t="shared" si="1"/>
        <v>0</v>
      </c>
      <c r="I27" s="29">
        <v>414580</v>
      </c>
      <c r="J27" s="17">
        <v>0</v>
      </c>
      <c r="K27" s="45">
        <f>I27+J27</f>
        <v>414580</v>
      </c>
      <c r="L27" s="30">
        <v>0</v>
      </c>
    </row>
    <row r="28" spans="1:12" ht="31.5">
      <c r="A28" s="10" t="s">
        <v>80</v>
      </c>
      <c r="B28" s="7" t="s">
        <v>59</v>
      </c>
      <c r="C28" s="7" t="s">
        <v>10</v>
      </c>
      <c r="D28" s="7" t="s">
        <v>79</v>
      </c>
      <c r="E28" s="7" t="s">
        <v>73</v>
      </c>
      <c r="F28" s="17">
        <v>0</v>
      </c>
      <c r="G28" s="11">
        <v>0</v>
      </c>
      <c r="H28" s="11">
        <f t="shared" si="1"/>
        <v>0</v>
      </c>
      <c r="I28" s="17">
        <v>0</v>
      </c>
      <c r="J28" s="17">
        <v>0</v>
      </c>
      <c r="K28" s="45">
        <f>I28+J28</f>
        <v>0</v>
      </c>
      <c r="L28" s="13">
        <v>1793022</v>
      </c>
    </row>
    <row r="29" spans="1:12" ht="33" customHeight="1">
      <c r="A29" s="10" t="s">
        <v>81</v>
      </c>
      <c r="B29" s="7" t="s">
        <v>59</v>
      </c>
      <c r="C29" s="7" t="s">
        <v>10</v>
      </c>
      <c r="D29" s="7" t="s">
        <v>79</v>
      </c>
      <c r="E29" s="7" t="s">
        <v>73</v>
      </c>
      <c r="F29" s="17">
        <v>0</v>
      </c>
      <c r="G29" s="41">
        <v>1407313</v>
      </c>
      <c r="H29" s="11">
        <f t="shared" si="1"/>
        <v>1407313</v>
      </c>
      <c r="I29" s="17">
        <v>1761937</v>
      </c>
      <c r="J29" s="45">
        <v>-1761937</v>
      </c>
      <c r="K29" s="45">
        <f>I29+J29</f>
        <v>0</v>
      </c>
      <c r="L29" s="13">
        <v>0</v>
      </c>
    </row>
    <row r="30" spans="1:12" ht="33" customHeight="1">
      <c r="A30" s="4" t="s">
        <v>46</v>
      </c>
      <c r="B30" s="1">
        <v>819</v>
      </c>
      <c r="C30" s="2" t="s">
        <v>10</v>
      </c>
      <c r="D30" s="7" t="s">
        <v>79</v>
      </c>
      <c r="E30" s="1">
        <v>520</v>
      </c>
      <c r="F30" s="17">
        <v>0</v>
      </c>
      <c r="G30" s="42">
        <v>874000</v>
      </c>
      <c r="H30" s="11">
        <f t="shared" si="1"/>
        <v>874000</v>
      </c>
      <c r="I30" s="13">
        <v>0</v>
      </c>
      <c r="J30" s="13">
        <v>0</v>
      </c>
      <c r="K30" s="13">
        <v>0</v>
      </c>
      <c r="L30" s="13">
        <v>0</v>
      </c>
    </row>
    <row r="31" spans="1:12" ht="18" customHeight="1" hidden="1">
      <c r="A31" s="54" t="s">
        <v>82</v>
      </c>
      <c r="B31" s="7" t="s">
        <v>59</v>
      </c>
      <c r="C31" s="7" t="s">
        <v>10</v>
      </c>
      <c r="D31" s="7" t="s">
        <v>79</v>
      </c>
      <c r="E31" s="7" t="s">
        <v>73</v>
      </c>
      <c r="F31" s="18">
        <v>7082791</v>
      </c>
      <c r="G31" s="38">
        <f>-5510556.52-1572234.48</f>
        <v>-7082791</v>
      </c>
      <c r="H31" s="11">
        <f t="shared" si="1"/>
        <v>0</v>
      </c>
      <c r="I31" s="17">
        <v>0</v>
      </c>
      <c r="J31" s="13">
        <v>0</v>
      </c>
      <c r="K31" s="13">
        <v>0</v>
      </c>
      <c r="L31" s="13">
        <v>0</v>
      </c>
    </row>
    <row r="32" spans="1:12" ht="31.5">
      <c r="A32" s="10" t="s">
        <v>32</v>
      </c>
      <c r="B32" s="7" t="s">
        <v>59</v>
      </c>
      <c r="C32" s="7" t="s">
        <v>10</v>
      </c>
      <c r="D32" s="7" t="s">
        <v>79</v>
      </c>
      <c r="E32" s="7" t="s">
        <v>73</v>
      </c>
      <c r="F32" s="17">
        <v>0</v>
      </c>
      <c r="G32" s="11">
        <v>0</v>
      </c>
      <c r="H32" s="11">
        <f t="shared" si="1"/>
        <v>0</v>
      </c>
      <c r="I32" s="17">
        <v>2342329</v>
      </c>
      <c r="J32" s="13">
        <v>0</v>
      </c>
      <c r="K32" s="45">
        <f>I32+J32</f>
        <v>2342329</v>
      </c>
      <c r="L32" s="13">
        <v>0</v>
      </c>
    </row>
    <row r="33" spans="1:12" ht="47.25" hidden="1">
      <c r="A33" s="53" t="s">
        <v>112</v>
      </c>
      <c r="B33" s="7" t="s">
        <v>59</v>
      </c>
      <c r="C33" s="7" t="s">
        <v>10</v>
      </c>
      <c r="D33" s="7" t="s">
        <v>79</v>
      </c>
      <c r="E33" s="7" t="s">
        <v>73</v>
      </c>
      <c r="F33" s="18">
        <v>2291951</v>
      </c>
      <c r="G33" s="38">
        <f>-633479.26-1658471.74</f>
        <v>-2291951</v>
      </c>
      <c r="H33" s="11">
        <f t="shared" si="1"/>
        <v>0</v>
      </c>
      <c r="I33" s="17">
        <v>0</v>
      </c>
      <c r="J33" s="17">
        <v>0</v>
      </c>
      <c r="K33" s="45">
        <f aca="true" t="shared" si="2" ref="K33:K93">I33+J33</f>
        <v>0</v>
      </c>
      <c r="L33" s="17">
        <v>0</v>
      </c>
    </row>
    <row r="34" spans="1:12" ht="31.5" hidden="1">
      <c r="A34" s="54" t="s">
        <v>50</v>
      </c>
      <c r="B34" s="7" t="s">
        <v>59</v>
      </c>
      <c r="C34" s="7" t="s">
        <v>10</v>
      </c>
      <c r="D34" s="7" t="s">
        <v>79</v>
      </c>
      <c r="E34" s="7" t="s">
        <v>73</v>
      </c>
      <c r="F34" s="17">
        <v>0</v>
      </c>
      <c r="G34" s="11">
        <v>0</v>
      </c>
      <c r="H34" s="11">
        <f t="shared" si="1"/>
        <v>0</v>
      </c>
      <c r="I34" s="17">
        <v>724309</v>
      </c>
      <c r="J34" s="47">
        <v>-724309</v>
      </c>
      <c r="K34" s="47">
        <f t="shared" si="2"/>
        <v>0</v>
      </c>
      <c r="L34" s="26">
        <v>0</v>
      </c>
    </row>
    <row r="35" spans="1:12" ht="47.25">
      <c r="A35" s="10" t="s">
        <v>42</v>
      </c>
      <c r="B35" s="7" t="s">
        <v>59</v>
      </c>
      <c r="C35" s="7" t="s">
        <v>10</v>
      </c>
      <c r="D35" s="7" t="s">
        <v>79</v>
      </c>
      <c r="E35" s="7" t="s">
        <v>73</v>
      </c>
      <c r="F35" s="17">
        <v>0</v>
      </c>
      <c r="G35" s="11">
        <v>0</v>
      </c>
      <c r="H35" s="11">
        <f t="shared" si="1"/>
        <v>0</v>
      </c>
      <c r="I35" s="17">
        <v>0</v>
      </c>
      <c r="J35" s="17">
        <v>0</v>
      </c>
      <c r="K35" s="45">
        <f t="shared" si="2"/>
        <v>0</v>
      </c>
      <c r="L35" s="26">
        <v>1554647</v>
      </c>
    </row>
    <row r="36" spans="1:12" ht="31.5">
      <c r="A36" s="10" t="s">
        <v>83</v>
      </c>
      <c r="B36" s="7" t="s">
        <v>59</v>
      </c>
      <c r="C36" s="7" t="s">
        <v>10</v>
      </c>
      <c r="D36" s="7" t="s">
        <v>79</v>
      </c>
      <c r="E36" s="7" t="s">
        <v>73</v>
      </c>
      <c r="F36" s="17">
        <v>0</v>
      </c>
      <c r="G36" s="11">
        <v>0</v>
      </c>
      <c r="H36" s="11">
        <f t="shared" si="1"/>
        <v>0</v>
      </c>
      <c r="I36" s="17">
        <v>0</v>
      </c>
      <c r="J36" s="17">
        <v>0</v>
      </c>
      <c r="K36" s="45">
        <f t="shared" si="2"/>
        <v>0</v>
      </c>
      <c r="L36" s="26">
        <v>2492620</v>
      </c>
    </row>
    <row r="37" spans="1:12" ht="33" customHeight="1">
      <c r="A37" s="52" t="s">
        <v>115</v>
      </c>
      <c r="B37" s="7" t="s">
        <v>59</v>
      </c>
      <c r="C37" s="7" t="s">
        <v>10</v>
      </c>
      <c r="D37" s="7" t="s">
        <v>79</v>
      </c>
      <c r="E37" s="7" t="s">
        <v>73</v>
      </c>
      <c r="F37" s="17">
        <v>0</v>
      </c>
      <c r="G37" s="11">
        <v>0</v>
      </c>
      <c r="H37" s="11">
        <f t="shared" si="1"/>
        <v>0</v>
      </c>
      <c r="I37" s="17">
        <v>992750</v>
      </c>
      <c r="J37" s="13">
        <v>0</v>
      </c>
      <c r="K37" s="45">
        <f t="shared" si="2"/>
        <v>992750</v>
      </c>
      <c r="L37" s="13">
        <v>0</v>
      </c>
    </row>
    <row r="38" spans="1:12" ht="31.5">
      <c r="A38" s="10" t="s">
        <v>23</v>
      </c>
      <c r="B38" s="7" t="s">
        <v>59</v>
      </c>
      <c r="C38" s="7" t="s">
        <v>10</v>
      </c>
      <c r="D38" s="7" t="s">
        <v>79</v>
      </c>
      <c r="E38" s="7" t="s">
        <v>73</v>
      </c>
      <c r="F38" s="18">
        <v>1210717.39</v>
      </c>
      <c r="G38" s="38">
        <v>-275123.76</v>
      </c>
      <c r="H38" s="11">
        <f t="shared" si="1"/>
        <v>935593.6299999999</v>
      </c>
      <c r="I38" s="17">
        <v>0</v>
      </c>
      <c r="J38" s="17">
        <v>0</v>
      </c>
      <c r="K38" s="45">
        <f t="shared" si="2"/>
        <v>0</v>
      </c>
      <c r="L38" s="17">
        <v>0</v>
      </c>
    </row>
    <row r="39" spans="1:12" ht="47.25">
      <c r="A39" s="10" t="s">
        <v>41</v>
      </c>
      <c r="B39" s="7" t="s">
        <v>59</v>
      </c>
      <c r="C39" s="7" t="s">
        <v>10</v>
      </c>
      <c r="D39" s="7" t="s">
        <v>79</v>
      </c>
      <c r="E39" s="7" t="s">
        <v>73</v>
      </c>
      <c r="F39" s="13">
        <v>0</v>
      </c>
      <c r="G39" s="11">
        <v>0</v>
      </c>
      <c r="H39" s="11">
        <f t="shared" si="1"/>
        <v>0</v>
      </c>
      <c r="I39" s="17">
        <v>0</v>
      </c>
      <c r="J39" s="17">
        <v>0</v>
      </c>
      <c r="K39" s="45">
        <f t="shared" si="2"/>
        <v>0</v>
      </c>
      <c r="L39" s="26">
        <v>1726283</v>
      </c>
    </row>
    <row r="40" spans="1:12" ht="31.5">
      <c r="A40" s="10" t="s">
        <v>40</v>
      </c>
      <c r="B40" s="7" t="s">
        <v>59</v>
      </c>
      <c r="C40" s="7" t="s">
        <v>10</v>
      </c>
      <c r="D40" s="7" t="s">
        <v>79</v>
      </c>
      <c r="E40" s="7" t="s">
        <v>73</v>
      </c>
      <c r="F40" s="13">
        <v>0</v>
      </c>
      <c r="G40" s="11">
        <v>0</v>
      </c>
      <c r="H40" s="11">
        <f t="shared" si="1"/>
        <v>0</v>
      </c>
      <c r="I40" s="17">
        <v>0</v>
      </c>
      <c r="J40" s="17">
        <v>0</v>
      </c>
      <c r="K40" s="45">
        <f t="shared" si="2"/>
        <v>0</v>
      </c>
      <c r="L40" s="26">
        <v>6095922</v>
      </c>
    </row>
    <row r="41" spans="1:12" ht="31.5">
      <c r="A41" s="10" t="s">
        <v>39</v>
      </c>
      <c r="B41" s="7" t="s">
        <v>59</v>
      </c>
      <c r="C41" s="7" t="s">
        <v>10</v>
      </c>
      <c r="D41" s="7" t="s">
        <v>79</v>
      </c>
      <c r="E41" s="7" t="s">
        <v>73</v>
      </c>
      <c r="F41" s="13">
        <v>0</v>
      </c>
      <c r="G41" s="11">
        <v>0</v>
      </c>
      <c r="H41" s="11">
        <f t="shared" si="1"/>
        <v>0</v>
      </c>
      <c r="I41" s="17">
        <v>0</v>
      </c>
      <c r="J41" s="17">
        <v>0</v>
      </c>
      <c r="K41" s="45">
        <f t="shared" si="2"/>
        <v>0</v>
      </c>
      <c r="L41" s="26">
        <v>4488323</v>
      </c>
    </row>
    <row r="42" spans="1:12" ht="31.5">
      <c r="A42" s="19" t="s">
        <v>84</v>
      </c>
      <c r="B42" s="7" t="s">
        <v>59</v>
      </c>
      <c r="C42" s="7" t="s">
        <v>10</v>
      </c>
      <c r="D42" s="7" t="s">
        <v>79</v>
      </c>
      <c r="E42" s="7" t="s">
        <v>73</v>
      </c>
      <c r="F42" s="18">
        <v>190721.74</v>
      </c>
      <c r="G42" s="38">
        <v>-35986.11</v>
      </c>
      <c r="H42" s="11">
        <f t="shared" si="1"/>
        <v>154735.63</v>
      </c>
      <c r="I42" s="17">
        <v>0</v>
      </c>
      <c r="J42" s="17">
        <v>0</v>
      </c>
      <c r="K42" s="45">
        <f t="shared" si="2"/>
        <v>0</v>
      </c>
      <c r="L42" s="17">
        <v>0</v>
      </c>
    </row>
    <row r="43" spans="1:12" ht="31.5">
      <c r="A43" s="20" t="s">
        <v>26</v>
      </c>
      <c r="B43" s="21" t="s">
        <v>59</v>
      </c>
      <c r="C43" s="7" t="s">
        <v>10</v>
      </c>
      <c r="D43" s="7" t="s">
        <v>79</v>
      </c>
      <c r="E43" s="7" t="s">
        <v>73</v>
      </c>
      <c r="F43" s="18">
        <v>2573550</v>
      </c>
      <c r="G43" s="38">
        <v>-496753.82</v>
      </c>
      <c r="H43" s="11">
        <f t="shared" si="1"/>
        <v>2076796.18</v>
      </c>
      <c r="I43" s="17">
        <v>0</v>
      </c>
      <c r="J43" s="17">
        <v>0</v>
      </c>
      <c r="K43" s="45">
        <f t="shared" si="2"/>
        <v>0</v>
      </c>
      <c r="L43" s="17">
        <v>0</v>
      </c>
    </row>
    <row r="44" spans="1:12" ht="31.5">
      <c r="A44" s="22" t="s">
        <v>27</v>
      </c>
      <c r="B44" s="21" t="s">
        <v>59</v>
      </c>
      <c r="C44" s="7" t="s">
        <v>10</v>
      </c>
      <c r="D44" s="7" t="s">
        <v>79</v>
      </c>
      <c r="E44" s="7"/>
      <c r="F44" s="18">
        <v>1111500</v>
      </c>
      <c r="G44" s="38">
        <v>-208447.1</v>
      </c>
      <c r="H44" s="11">
        <f t="shared" si="1"/>
        <v>903052.9</v>
      </c>
      <c r="I44" s="17">
        <v>0</v>
      </c>
      <c r="J44" s="17">
        <v>0</v>
      </c>
      <c r="K44" s="45">
        <f t="shared" si="2"/>
        <v>0</v>
      </c>
      <c r="L44" s="17">
        <v>0</v>
      </c>
    </row>
    <row r="45" spans="1:12" ht="32.25" customHeight="1">
      <c r="A45" s="10" t="s">
        <v>85</v>
      </c>
      <c r="B45" s="7" t="s">
        <v>59</v>
      </c>
      <c r="C45" s="7" t="s">
        <v>10</v>
      </c>
      <c r="D45" s="7" t="s">
        <v>79</v>
      </c>
      <c r="E45" s="7" t="s">
        <v>73</v>
      </c>
      <c r="F45" s="13">
        <v>0</v>
      </c>
      <c r="G45" s="11">
        <v>0</v>
      </c>
      <c r="H45" s="11">
        <f t="shared" si="1"/>
        <v>0</v>
      </c>
      <c r="I45" s="23">
        <v>2912368</v>
      </c>
      <c r="J45" s="17">
        <v>0</v>
      </c>
      <c r="K45" s="45">
        <f t="shared" si="2"/>
        <v>2912368</v>
      </c>
      <c r="L45" s="17">
        <v>0</v>
      </c>
    </row>
    <row r="46" spans="1:12" ht="34.5" customHeight="1">
      <c r="A46" s="10" t="s">
        <v>86</v>
      </c>
      <c r="B46" s="7" t="s">
        <v>59</v>
      </c>
      <c r="C46" s="7" t="s">
        <v>10</v>
      </c>
      <c r="D46" s="7" t="s">
        <v>79</v>
      </c>
      <c r="E46" s="7" t="s">
        <v>73</v>
      </c>
      <c r="F46" s="13">
        <v>0</v>
      </c>
      <c r="G46" s="11">
        <v>0</v>
      </c>
      <c r="H46" s="11">
        <f t="shared" si="1"/>
        <v>0</v>
      </c>
      <c r="I46" s="17">
        <v>0</v>
      </c>
      <c r="J46" s="17">
        <v>0</v>
      </c>
      <c r="K46" s="45">
        <f t="shared" si="2"/>
        <v>0</v>
      </c>
      <c r="L46" s="26">
        <v>1036431</v>
      </c>
    </row>
    <row r="47" spans="1:12" ht="35.25" customHeight="1">
      <c r="A47" s="10" t="s">
        <v>38</v>
      </c>
      <c r="B47" s="7" t="s">
        <v>59</v>
      </c>
      <c r="C47" s="7" t="s">
        <v>10</v>
      </c>
      <c r="D47" s="7" t="s">
        <v>79</v>
      </c>
      <c r="E47" s="7" t="s">
        <v>73</v>
      </c>
      <c r="F47" s="13">
        <v>0</v>
      </c>
      <c r="G47" s="11">
        <v>0</v>
      </c>
      <c r="H47" s="11">
        <f t="shared" si="1"/>
        <v>0</v>
      </c>
      <c r="I47" s="17">
        <v>0</v>
      </c>
      <c r="J47" s="17">
        <v>0</v>
      </c>
      <c r="K47" s="45">
        <f t="shared" si="2"/>
        <v>0</v>
      </c>
      <c r="L47" s="26">
        <v>1045022</v>
      </c>
    </row>
    <row r="48" spans="1:12" ht="35.25" customHeight="1">
      <c r="A48" s="3" t="s">
        <v>47</v>
      </c>
      <c r="B48" s="1">
        <v>819</v>
      </c>
      <c r="C48" s="2" t="s">
        <v>10</v>
      </c>
      <c r="D48" s="7" t="s">
        <v>79</v>
      </c>
      <c r="E48" s="1">
        <v>520</v>
      </c>
      <c r="F48" s="13">
        <v>0</v>
      </c>
      <c r="G48" s="42">
        <v>2572295.05</v>
      </c>
      <c r="H48" s="11">
        <f t="shared" si="1"/>
        <v>2572295.05</v>
      </c>
      <c r="I48" s="17">
        <v>0</v>
      </c>
      <c r="J48" s="17">
        <v>0</v>
      </c>
      <c r="K48" s="45">
        <f t="shared" si="2"/>
        <v>0</v>
      </c>
      <c r="L48" s="17">
        <v>0</v>
      </c>
    </row>
    <row r="49" spans="1:12" ht="35.25" customHeight="1">
      <c r="A49" s="3" t="s">
        <v>48</v>
      </c>
      <c r="B49" s="1">
        <v>819</v>
      </c>
      <c r="C49" s="2" t="s">
        <v>10</v>
      </c>
      <c r="D49" s="7" t="s">
        <v>79</v>
      </c>
      <c r="E49" s="1">
        <v>520</v>
      </c>
      <c r="F49" s="13">
        <v>0</v>
      </c>
      <c r="G49" s="42">
        <f>351597.69+423314.46</f>
        <v>774912.15</v>
      </c>
      <c r="H49" s="11">
        <f t="shared" si="1"/>
        <v>774912.15</v>
      </c>
      <c r="I49" s="17">
        <v>0</v>
      </c>
      <c r="J49" s="17">
        <v>0</v>
      </c>
      <c r="K49" s="45">
        <f t="shared" si="2"/>
        <v>0</v>
      </c>
      <c r="L49" s="17">
        <v>0</v>
      </c>
    </row>
    <row r="50" spans="1:12" ht="31.5">
      <c r="A50" s="10" t="s">
        <v>87</v>
      </c>
      <c r="B50" s="7" t="s">
        <v>59</v>
      </c>
      <c r="C50" s="7" t="s">
        <v>10</v>
      </c>
      <c r="D50" s="7" t="s">
        <v>79</v>
      </c>
      <c r="E50" s="7" t="s">
        <v>73</v>
      </c>
      <c r="F50" s="18">
        <v>5916582.61</v>
      </c>
      <c r="G50" s="38">
        <v>-605663.66</v>
      </c>
      <c r="H50" s="11">
        <f t="shared" si="1"/>
        <v>5310918.95</v>
      </c>
      <c r="I50" s="17">
        <v>0</v>
      </c>
      <c r="J50" s="17">
        <v>0</v>
      </c>
      <c r="K50" s="45">
        <f t="shared" si="2"/>
        <v>0</v>
      </c>
      <c r="L50" s="17">
        <v>0</v>
      </c>
    </row>
    <row r="51" spans="1:12" ht="31.5">
      <c r="A51" s="10" t="s">
        <v>88</v>
      </c>
      <c r="B51" s="7" t="s">
        <v>59</v>
      </c>
      <c r="C51" s="7" t="s">
        <v>10</v>
      </c>
      <c r="D51" s="7" t="s">
        <v>79</v>
      </c>
      <c r="E51" s="7" t="s">
        <v>73</v>
      </c>
      <c r="F51" s="13">
        <v>0</v>
      </c>
      <c r="G51" s="11">
        <v>0</v>
      </c>
      <c r="H51" s="11">
        <f t="shared" si="1"/>
        <v>0</v>
      </c>
      <c r="I51" s="23">
        <v>6840447</v>
      </c>
      <c r="J51" s="17">
        <v>0</v>
      </c>
      <c r="K51" s="45">
        <f t="shared" si="2"/>
        <v>6840447</v>
      </c>
      <c r="L51" s="17">
        <v>0</v>
      </c>
    </row>
    <row r="52" spans="1:12" ht="31.5">
      <c r="A52" s="10" t="s">
        <v>89</v>
      </c>
      <c r="B52" s="7" t="s">
        <v>59</v>
      </c>
      <c r="C52" s="7" t="s">
        <v>10</v>
      </c>
      <c r="D52" s="7" t="s">
        <v>79</v>
      </c>
      <c r="E52" s="7" t="s">
        <v>73</v>
      </c>
      <c r="F52" s="18">
        <v>420735.87</v>
      </c>
      <c r="G52" s="38">
        <v>-247844.9</v>
      </c>
      <c r="H52" s="11">
        <f t="shared" si="1"/>
        <v>172890.97</v>
      </c>
      <c r="I52" s="17">
        <v>0</v>
      </c>
      <c r="J52" s="17">
        <v>0</v>
      </c>
      <c r="K52" s="45">
        <f t="shared" si="2"/>
        <v>0</v>
      </c>
      <c r="L52" s="17">
        <v>0</v>
      </c>
    </row>
    <row r="53" spans="1:12" ht="31.5">
      <c r="A53" s="10" t="s">
        <v>90</v>
      </c>
      <c r="B53" s="7" t="s">
        <v>59</v>
      </c>
      <c r="C53" s="7" t="s">
        <v>10</v>
      </c>
      <c r="D53" s="7" t="s">
        <v>79</v>
      </c>
      <c r="E53" s="7" t="s">
        <v>73</v>
      </c>
      <c r="F53" s="18">
        <v>3541647.83</v>
      </c>
      <c r="G53" s="38">
        <v>-1277034.94</v>
      </c>
      <c r="H53" s="11">
        <f t="shared" si="1"/>
        <v>2264612.89</v>
      </c>
      <c r="I53" s="17">
        <v>0</v>
      </c>
      <c r="J53" s="17">
        <v>0</v>
      </c>
      <c r="K53" s="45">
        <f t="shared" si="2"/>
        <v>0</v>
      </c>
      <c r="L53" s="17">
        <v>0</v>
      </c>
    </row>
    <row r="54" spans="1:12" ht="15.75">
      <c r="A54" s="51" t="s">
        <v>114</v>
      </c>
      <c r="B54" s="7" t="s">
        <v>59</v>
      </c>
      <c r="C54" s="7" t="s">
        <v>10</v>
      </c>
      <c r="D54" s="7" t="s">
        <v>79</v>
      </c>
      <c r="E54" s="7" t="s">
        <v>73</v>
      </c>
      <c r="F54" s="13">
        <v>0</v>
      </c>
      <c r="G54" s="39">
        <v>3785930.5</v>
      </c>
      <c r="H54" s="11">
        <f t="shared" si="1"/>
        <v>3785930.5</v>
      </c>
      <c r="I54" s="23">
        <v>4725490</v>
      </c>
      <c r="J54" s="17">
        <v>-4725490</v>
      </c>
      <c r="K54" s="45">
        <f t="shared" si="2"/>
        <v>0</v>
      </c>
      <c r="L54" s="17">
        <v>0</v>
      </c>
    </row>
    <row r="55" spans="1:12" ht="47.25">
      <c r="A55" s="10" t="s">
        <v>91</v>
      </c>
      <c r="B55" s="7" t="s">
        <v>59</v>
      </c>
      <c r="C55" s="7" t="s">
        <v>10</v>
      </c>
      <c r="D55" s="7" t="s">
        <v>79</v>
      </c>
      <c r="E55" s="7" t="s">
        <v>73</v>
      </c>
      <c r="F55" s="18">
        <v>351385.87</v>
      </c>
      <c r="G55" s="38">
        <v>-35320.69</v>
      </c>
      <c r="H55" s="11">
        <f t="shared" si="1"/>
        <v>316065.18</v>
      </c>
      <c r="I55" s="17">
        <v>0</v>
      </c>
      <c r="J55" s="17">
        <v>0</v>
      </c>
      <c r="K55" s="45">
        <f t="shared" si="2"/>
        <v>0</v>
      </c>
      <c r="L55" s="17">
        <v>0</v>
      </c>
    </row>
    <row r="56" spans="1:12" ht="31.5">
      <c r="A56" s="10" t="s">
        <v>92</v>
      </c>
      <c r="B56" s="7" t="s">
        <v>59</v>
      </c>
      <c r="C56" s="7" t="s">
        <v>10</v>
      </c>
      <c r="D56" s="7" t="s">
        <v>79</v>
      </c>
      <c r="E56" s="7" t="s">
        <v>73</v>
      </c>
      <c r="F56" s="13">
        <v>0</v>
      </c>
      <c r="G56" s="11">
        <v>0</v>
      </c>
      <c r="H56" s="11">
        <f t="shared" si="1"/>
        <v>0</v>
      </c>
      <c r="I56" s="23">
        <v>1554648</v>
      </c>
      <c r="J56" s="17">
        <v>0</v>
      </c>
      <c r="K56" s="45">
        <f t="shared" si="2"/>
        <v>1554648</v>
      </c>
      <c r="L56" s="17">
        <v>0</v>
      </c>
    </row>
    <row r="57" spans="1:12" ht="31.5">
      <c r="A57" s="10" t="s">
        <v>37</v>
      </c>
      <c r="B57" s="7" t="s">
        <v>59</v>
      </c>
      <c r="C57" s="7" t="s">
        <v>10</v>
      </c>
      <c r="D57" s="7" t="s">
        <v>79</v>
      </c>
      <c r="E57" s="7" t="s">
        <v>73</v>
      </c>
      <c r="F57" s="13">
        <v>0</v>
      </c>
      <c r="G57" s="11">
        <v>0</v>
      </c>
      <c r="H57" s="11">
        <f t="shared" si="1"/>
        <v>0</v>
      </c>
      <c r="I57" s="17">
        <v>0</v>
      </c>
      <c r="J57" s="17">
        <v>0</v>
      </c>
      <c r="K57" s="45">
        <f t="shared" si="2"/>
        <v>0</v>
      </c>
      <c r="L57" s="26">
        <v>3020991</v>
      </c>
    </row>
    <row r="58" spans="1:12" ht="15.75">
      <c r="A58" s="10" t="s">
        <v>63</v>
      </c>
      <c r="B58" s="7" t="s">
        <v>59</v>
      </c>
      <c r="C58" s="7" t="s">
        <v>10</v>
      </c>
      <c r="D58" s="7" t="s">
        <v>79</v>
      </c>
      <c r="E58" s="7" t="s">
        <v>73</v>
      </c>
      <c r="F58" s="11">
        <v>0</v>
      </c>
      <c r="G58" s="11">
        <v>0</v>
      </c>
      <c r="H58" s="11">
        <f>F58+G58</f>
        <v>0</v>
      </c>
      <c r="I58" s="11">
        <f>G58+H58</f>
        <v>0</v>
      </c>
      <c r="J58" s="47">
        <v>7211736</v>
      </c>
      <c r="K58" s="45">
        <f t="shared" si="2"/>
        <v>7211736</v>
      </c>
      <c r="L58" s="17">
        <v>0</v>
      </c>
    </row>
    <row r="59" spans="1:12" ht="47.25">
      <c r="A59" s="10" t="s">
        <v>110</v>
      </c>
      <c r="B59" s="7" t="s">
        <v>59</v>
      </c>
      <c r="C59" s="7" t="s">
        <v>10</v>
      </c>
      <c r="D59" s="7" t="s">
        <v>93</v>
      </c>
      <c r="E59" s="7" t="s">
        <v>73</v>
      </c>
      <c r="F59" s="18">
        <v>8154736</v>
      </c>
      <c r="G59" s="38">
        <v>-1187011.07</v>
      </c>
      <c r="H59" s="11">
        <f t="shared" si="1"/>
        <v>6967724.93</v>
      </c>
      <c r="I59" s="17">
        <v>0</v>
      </c>
      <c r="J59" s="17">
        <v>0</v>
      </c>
      <c r="K59" s="45">
        <f t="shared" si="2"/>
        <v>0</v>
      </c>
      <c r="L59" s="26">
        <v>0</v>
      </c>
    </row>
    <row r="60" spans="1:12" ht="47.25">
      <c r="A60" s="10" t="s">
        <v>116</v>
      </c>
      <c r="B60" s="7" t="s">
        <v>59</v>
      </c>
      <c r="C60" s="7" t="s">
        <v>10</v>
      </c>
      <c r="D60" s="7" t="s">
        <v>93</v>
      </c>
      <c r="E60" s="7" t="s">
        <v>73</v>
      </c>
      <c r="F60" s="13">
        <v>0</v>
      </c>
      <c r="G60" s="11">
        <v>0</v>
      </c>
      <c r="H60" s="11">
        <f t="shared" si="1"/>
        <v>0</v>
      </c>
      <c r="I60" s="17">
        <v>0</v>
      </c>
      <c r="J60" s="26">
        <v>0</v>
      </c>
      <c r="K60" s="45">
        <f t="shared" si="2"/>
        <v>0</v>
      </c>
      <c r="L60" s="26">
        <v>10384440</v>
      </c>
    </row>
    <row r="61" spans="1:12" ht="31.5">
      <c r="A61" s="10" t="s">
        <v>33</v>
      </c>
      <c r="B61" s="7" t="s">
        <v>59</v>
      </c>
      <c r="C61" s="7" t="s">
        <v>10</v>
      </c>
      <c r="D61" s="7" t="s">
        <v>93</v>
      </c>
      <c r="E61" s="7" t="s">
        <v>73</v>
      </c>
      <c r="F61" s="13">
        <v>0</v>
      </c>
      <c r="G61" s="11">
        <v>0</v>
      </c>
      <c r="H61" s="11">
        <f t="shared" si="1"/>
        <v>0</v>
      </c>
      <c r="I61" s="17">
        <v>11473359</v>
      </c>
      <c r="J61" s="26">
        <v>0</v>
      </c>
      <c r="K61" s="45">
        <f t="shared" si="2"/>
        <v>11473359</v>
      </c>
      <c r="L61" s="26">
        <v>0</v>
      </c>
    </row>
    <row r="62" spans="1:12" ht="47.25">
      <c r="A62" s="10" t="s">
        <v>117</v>
      </c>
      <c r="B62" s="7" t="s">
        <v>59</v>
      </c>
      <c r="C62" s="7" t="s">
        <v>10</v>
      </c>
      <c r="D62" s="7" t="s">
        <v>93</v>
      </c>
      <c r="E62" s="7" t="s">
        <v>73</v>
      </c>
      <c r="F62" s="18">
        <v>6462249</v>
      </c>
      <c r="G62" s="38">
        <v>-1348661.76</v>
      </c>
      <c r="H62" s="11">
        <f t="shared" si="1"/>
        <v>5113587.24</v>
      </c>
      <c r="I62" s="17">
        <v>0</v>
      </c>
      <c r="J62" s="26">
        <v>0</v>
      </c>
      <c r="K62" s="45">
        <f t="shared" si="2"/>
        <v>0</v>
      </c>
      <c r="L62" s="26">
        <v>0</v>
      </c>
    </row>
    <row r="63" spans="1:12" ht="48.75" customHeight="1">
      <c r="A63" s="10" t="s">
        <v>94</v>
      </c>
      <c r="B63" s="7" t="s">
        <v>59</v>
      </c>
      <c r="C63" s="7" t="s">
        <v>10</v>
      </c>
      <c r="D63" s="7" t="s">
        <v>93</v>
      </c>
      <c r="E63" s="7" t="s">
        <v>73</v>
      </c>
      <c r="F63" s="18">
        <v>1332116</v>
      </c>
      <c r="G63" s="38">
        <f>-172083.15-154666</f>
        <v>-326749.15</v>
      </c>
      <c r="H63" s="11">
        <f t="shared" si="1"/>
        <v>1005366.85</v>
      </c>
      <c r="I63" s="17">
        <v>0</v>
      </c>
      <c r="J63" s="26">
        <v>0</v>
      </c>
      <c r="K63" s="45">
        <f t="shared" si="2"/>
        <v>0</v>
      </c>
      <c r="L63" s="26">
        <v>0</v>
      </c>
    </row>
    <row r="64" spans="1:12" ht="31.5">
      <c r="A64" s="10" t="s">
        <v>43</v>
      </c>
      <c r="B64" s="7" t="s">
        <v>59</v>
      </c>
      <c r="C64" s="7" t="s">
        <v>10</v>
      </c>
      <c r="D64" s="7" t="s">
        <v>93</v>
      </c>
      <c r="E64" s="7" t="s">
        <v>73</v>
      </c>
      <c r="F64" s="13">
        <v>0</v>
      </c>
      <c r="G64" s="11">
        <v>0</v>
      </c>
      <c r="H64" s="11">
        <f t="shared" si="1"/>
        <v>0</v>
      </c>
      <c r="I64" s="17">
        <v>0</v>
      </c>
      <c r="J64" s="26">
        <v>0</v>
      </c>
      <c r="K64" s="45">
        <f t="shared" si="2"/>
        <v>0</v>
      </c>
      <c r="L64" s="26">
        <v>4423740</v>
      </c>
    </row>
    <row r="65" spans="1:12" ht="47.25">
      <c r="A65" s="10" t="s">
        <v>28</v>
      </c>
      <c r="B65" s="7" t="s">
        <v>59</v>
      </c>
      <c r="C65" s="7" t="s">
        <v>10</v>
      </c>
      <c r="D65" s="7" t="s">
        <v>93</v>
      </c>
      <c r="E65" s="7" t="s">
        <v>73</v>
      </c>
      <c r="F65" s="18">
        <v>6812408</v>
      </c>
      <c r="G65" s="11">
        <v>0</v>
      </c>
      <c r="H65" s="11">
        <f t="shared" si="1"/>
        <v>6812408</v>
      </c>
      <c r="I65" s="17">
        <v>0</v>
      </c>
      <c r="J65" s="26">
        <v>0</v>
      </c>
      <c r="K65" s="45">
        <f t="shared" si="2"/>
        <v>0</v>
      </c>
      <c r="L65" s="26">
        <v>0</v>
      </c>
    </row>
    <row r="66" spans="1:12" ht="31.5">
      <c r="A66" s="10" t="s">
        <v>95</v>
      </c>
      <c r="B66" s="7" t="s">
        <v>59</v>
      </c>
      <c r="C66" s="7" t="s">
        <v>10</v>
      </c>
      <c r="D66" s="7" t="s">
        <v>93</v>
      </c>
      <c r="E66" s="7" t="s">
        <v>73</v>
      </c>
      <c r="F66" s="13">
        <v>0</v>
      </c>
      <c r="G66" s="11">
        <v>0</v>
      </c>
      <c r="H66" s="11">
        <f t="shared" si="1"/>
        <v>0</v>
      </c>
      <c r="I66" s="17">
        <v>0</v>
      </c>
      <c r="J66" s="26">
        <v>0</v>
      </c>
      <c r="K66" s="45">
        <f t="shared" si="2"/>
        <v>0</v>
      </c>
      <c r="L66" s="26">
        <v>7128135</v>
      </c>
    </row>
    <row r="67" spans="1:12" ht="31.5">
      <c r="A67" s="10" t="s">
        <v>96</v>
      </c>
      <c r="B67" s="7" t="s">
        <v>59</v>
      </c>
      <c r="C67" s="7" t="s">
        <v>10</v>
      </c>
      <c r="D67" s="7" t="s">
        <v>93</v>
      </c>
      <c r="E67" s="7" t="s">
        <v>73</v>
      </c>
      <c r="F67" s="13">
        <v>0</v>
      </c>
      <c r="G67" s="11">
        <v>0</v>
      </c>
      <c r="H67" s="11">
        <f t="shared" si="1"/>
        <v>0</v>
      </c>
      <c r="I67" s="17">
        <v>0</v>
      </c>
      <c r="J67" s="34">
        <v>0</v>
      </c>
      <c r="K67" s="45">
        <f t="shared" si="2"/>
        <v>0</v>
      </c>
      <c r="L67" s="34">
        <v>2269932</v>
      </c>
    </row>
    <row r="68" spans="1:12" ht="47.25">
      <c r="A68" s="10" t="s">
        <v>97</v>
      </c>
      <c r="B68" s="7" t="s">
        <v>59</v>
      </c>
      <c r="C68" s="7" t="s">
        <v>10</v>
      </c>
      <c r="D68" s="7" t="s">
        <v>93</v>
      </c>
      <c r="E68" s="7" t="s">
        <v>73</v>
      </c>
      <c r="F68" s="13">
        <v>0</v>
      </c>
      <c r="G68" s="11">
        <v>0</v>
      </c>
      <c r="H68" s="11">
        <f t="shared" si="1"/>
        <v>0</v>
      </c>
      <c r="I68" s="23">
        <v>26238155.45</v>
      </c>
      <c r="J68" s="50">
        <v>0</v>
      </c>
      <c r="K68" s="45">
        <f t="shared" si="2"/>
        <v>26238155.45</v>
      </c>
      <c r="L68" s="50">
        <v>0</v>
      </c>
    </row>
    <row r="69" spans="1:12" ht="31.5">
      <c r="A69" s="10" t="s">
        <v>98</v>
      </c>
      <c r="B69" s="7" t="s">
        <v>59</v>
      </c>
      <c r="C69" s="7" t="s">
        <v>10</v>
      </c>
      <c r="D69" s="7" t="s">
        <v>93</v>
      </c>
      <c r="E69" s="7" t="s">
        <v>73</v>
      </c>
      <c r="F69" s="13">
        <v>0</v>
      </c>
      <c r="G69" s="11">
        <v>0</v>
      </c>
      <c r="H69" s="11">
        <f t="shared" si="1"/>
        <v>0</v>
      </c>
      <c r="I69" s="13">
        <v>0</v>
      </c>
      <c r="J69" s="13">
        <v>0</v>
      </c>
      <c r="K69" s="45">
        <f t="shared" si="2"/>
        <v>0</v>
      </c>
      <c r="L69" s="49">
        <v>2839147</v>
      </c>
    </row>
    <row r="70" spans="1:12" ht="47.25">
      <c r="A70" s="4" t="s">
        <v>49</v>
      </c>
      <c r="B70" s="1">
        <v>819</v>
      </c>
      <c r="C70" s="2" t="s">
        <v>10</v>
      </c>
      <c r="D70" s="7" t="s">
        <v>93</v>
      </c>
      <c r="E70" s="1">
        <v>520</v>
      </c>
      <c r="F70" s="13">
        <v>0</v>
      </c>
      <c r="G70" s="42">
        <f>2707755.98+6088767.3</f>
        <v>8796523.28</v>
      </c>
      <c r="H70" s="11">
        <f t="shared" si="1"/>
        <v>8796523.28</v>
      </c>
      <c r="I70" s="26">
        <v>0</v>
      </c>
      <c r="J70" s="26">
        <v>0</v>
      </c>
      <c r="K70" s="45">
        <f t="shared" si="2"/>
        <v>0</v>
      </c>
      <c r="L70" s="26">
        <v>0</v>
      </c>
    </row>
    <row r="71" spans="1:12" ht="47.25">
      <c r="A71" s="10" t="s">
        <v>99</v>
      </c>
      <c r="B71" s="7" t="s">
        <v>59</v>
      </c>
      <c r="C71" s="7" t="s">
        <v>10</v>
      </c>
      <c r="D71" s="7" t="s">
        <v>93</v>
      </c>
      <c r="E71" s="7" t="s">
        <v>73</v>
      </c>
      <c r="F71" s="18">
        <v>8537849</v>
      </c>
      <c r="G71" s="11">
        <v>0</v>
      </c>
      <c r="H71" s="11">
        <f t="shared" si="1"/>
        <v>8537849</v>
      </c>
      <c r="I71" s="13">
        <v>0</v>
      </c>
      <c r="J71" s="26">
        <v>0</v>
      </c>
      <c r="K71" s="45">
        <f t="shared" si="2"/>
        <v>0</v>
      </c>
      <c r="L71" s="26">
        <v>0</v>
      </c>
    </row>
    <row r="72" spans="1:12" ht="31.5">
      <c r="A72" s="10" t="s">
        <v>100</v>
      </c>
      <c r="B72" s="7" t="s">
        <v>59</v>
      </c>
      <c r="C72" s="7" t="s">
        <v>10</v>
      </c>
      <c r="D72" s="7" t="s">
        <v>93</v>
      </c>
      <c r="E72" s="7" t="s">
        <v>73</v>
      </c>
      <c r="F72" s="13">
        <v>0</v>
      </c>
      <c r="G72" s="11">
        <v>0</v>
      </c>
      <c r="H72" s="11">
        <f t="shared" si="1"/>
        <v>0</v>
      </c>
      <c r="I72" s="13">
        <v>0</v>
      </c>
      <c r="J72" s="13">
        <v>0</v>
      </c>
      <c r="K72" s="45">
        <f t="shared" si="2"/>
        <v>0</v>
      </c>
      <c r="L72" s="26">
        <v>2489995</v>
      </c>
    </row>
    <row r="73" spans="1:12" ht="15.75">
      <c r="A73" s="101" t="s">
        <v>101</v>
      </c>
      <c r="B73" s="7" t="s">
        <v>59</v>
      </c>
      <c r="C73" s="15" t="s">
        <v>25</v>
      </c>
      <c r="D73" s="7">
        <v>1601451590</v>
      </c>
      <c r="E73" s="7">
        <v>540</v>
      </c>
      <c r="F73" s="18">
        <v>111352380</v>
      </c>
      <c r="G73" s="11">
        <v>0</v>
      </c>
      <c r="H73" s="11">
        <f t="shared" si="1"/>
        <v>111352380</v>
      </c>
      <c r="I73" s="13">
        <v>0</v>
      </c>
      <c r="J73" s="13">
        <v>0</v>
      </c>
      <c r="K73" s="45">
        <f t="shared" si="2"/>
        <v>0</v>
      </c>
      <c r="L73" s="26">
        <v>0</v>
      </c>
    </row>
    <row r="74" spans="1:12" ht="15.75">
      <c r="A74" s="95"/>
      <c r="B74" s="7" t="s">
        <v>59</v>
      </c>
      <c r="C74" s="15" t="s">
        <v>25</v>
      </c>
      <c r="D74" s="7">
        <v>1601418520</v>
      </c>
      <c r="E74" s="7">
        <v>540</v>
      </c>
      <c r="F74" s="18">
        <v>24328080</v>
      </c>
      <c r="G74" s="11">
        <v>0</v>
      </c>
      <c r="H74" s="11">
        <f t="shared" si="1"/>
        <v>24328080</v>
      </c>
      <c r="I74" s="13">
        <v>0</v>
      </c>
      <c r="J74" s="13">
        <v>0</v>
      </c>
      <c r="K74" s="45">
        <f t="shared" si="2"/>
        <v>0</v>
      </c>
      <c r="L74" s="26">
        <v>0</v>
      </c>
    </row>
    <row r="75" spans="1:12" ht="15.75">
      <c r="A75" s="94" t="s">
        <v>29</v>
      </c>
      <c r="B75" s="7" t="s">
        <v>59</v>
      </c>
      <c r="C75" s="15" t="s">
        <v>25</v>
      </c>
      <c r="D75" s="7">
        <v>1601451590</v>
      </c>
      <c r="E75" s="7">
        <v>540</v>
      </c>
      <c r="F75" s="18">
        <v>76611240</v>
      </c>
      <c r="G75" s="11">
        <v>0</v>
      </c>
      <c r="H75" s="11">
        <f t="shared" si="1"/>
        <v>76611240</v>
      </c>
      <c r="I75" s="13">
        <v>0</v>
      </c>
      <c r="J75" s="13">
        <v>0</v>
      </c>
      <c r="K75" s="45">
        <f t="shared" si="2"/>
        <v>0</v>
      </c>
      <c r="L75" s="26">
        <v>0</v>
      </c>
    </row>
    <row r="76" spans="1:12" ht="15.75">
      <c r="A76" s="95"/>
      <c r="B76" s="7" t="s">
        <v>59</v>
      </c>
      <c r="C76" s="15" t="s">
        <v>25</v>
      </c>
      <c r="D76" s="7">
        <v>1601418520</v>
      </c>
      <c r="E76" s="7">
        <v>540</v>
      </c>
      <c r="F76" s="18">
        <v>16737890</v>
      </c>
      <c r="G76" s="11">
        <v>0</v>
      </c>
      <c r="H76" s="11">
        <f t="shared" si="1"/>
        <v>16737890</v>
      </c>
      <c r="I76" s="13">
        <v>0</v>
      </c>
      <c r="J76" s="13">
        <v>0</v>
      </c>
      <c r="K76" s="45">
        <f t="shared" si="2"/>
        <v>0</v>
      </c>
      <c r="L76" s="26">
        <v>0</v>
      </c>
    </row>
    <row r="77" spans="1:12" ht="15.75">
      <c r="A77" s="96" t="s">
        <v>44</v>
      </c>
      <c r="B77" s="7" t="s">
        <v>59</v>
      </c>
      <c r="C77" s="15" t="s">
        <v>25</v>
      </c>
      <c r="D77" s="7">
        <v>1601451590</v>
      </c>
      <c r="E77" s="7">
        <v>540</v>
      </c>
      <c r="F77" s="18">
        <v>18778880</v>
      </c>
      <c r="G77" s="11">
        <v>0</v>
      </c>
      <c r="H77" s="11">
        <f t="shared" si="1"/>
        <v>18778880</v>
      </c>
      <c r="I77" s="13">
        <v>0</v>
      </c>
      <c r="J77" s="13">
        <v>0</v>
      </c>
      <c r="K77" s="45">
        <f t="shared" si="2"/>
        <v>0</v>
      </c>
      <c r="L77" s="26">
        <v>0</v>
      </c>
    </row>
    <row r="78" spans="1:12" ht="15.75">
      <c r="A78" s="90"/>
      <c r="B78" s="7" t="s">
        <v>59</v>
      </c>
      <c r="C78" s="15" t="s">
        <v>25</v>
      </c>
      <c r="D78" s="7">
        <v>1601418520</v>
      </c>
      <c r="E78" s="7">
        <v>540</v>
      </c>
      <c r="F78" s="18">
        <v>14471120</v>
      </c>
      <c r="G78" s="11">
        <v>0</v>
      </c>
      <c r="H78" s="11">
        <f t="shared" si="1"/>
        <v>14471120</v>
      </c>
      <c r="I78" s="13">
        <v>0</v>
      </c>
      <c r="J78" s="13">
        <v>0</v>
      </c>
      <c r="K78" s="45">
        <f t="shared" si="2"/>
        <v>0</v>
      </c>
      <c r="L78" s="26">
        <v>0</v>
      </c>
    </row>
    <row r="79" spans="1:12" ht="15.75">
      <c r="A79" s="89" t="s">
        <v>36</v>
      </c>
      <c r="B79" s="7" t="s">
        <v>59</v>
      </c>
      <c r="C79" s="15" t="s">
        <v>25</v>
      </c>
      <c r="D79" s="7">
        <v>1601451590</v>
      </c>
      <c r="E79" s="7">
        <v>540</v>
      </c>
      <c r="F79" s="33">
        <v>0</v>
      </c>
      <c r="G79" s="11">
        <v>0</v>
      </c>
      <c r="H79" s="13">
        <f t="shared" si="1"/>
        <v>0</v>
      </c>
      <c r="I79" s="23">
        <v>76611240</v>
      </c>
      <c r="J79" s="13">
        <v>0</v>
      </c>
      <c r="K79" s="45">
        <f t="shared" si="2"/>
        <v>76611240</v>
      </c>
      <c r="L79" s="26">
        <v>0</v>
      </c>
    </row>
    <row r="80" spans="1:12" ht="15.75">
      <c r="A80" s="90"/>
      <c r="B80" s="7" t="s">
        <v>59</v>
      </c>
      <c r="C80" s="15" t="s">
        <v>25</v>
      </c>
      <c r="D80" s="7">
        <v>1601418520</v>
      </c>
      <c r="E80" s="7">
        <v>540</v>
      </c>
      <c r="F80" s="33">
        <v>0</v>
      </c>
      <c r="G80" s="11">
        <v>0</v>
      </c>
      <c r="H80" s="13">
        <f t="shared" si="1"/>
        <v>0</v>
      </c>
      <c r="I80" s="23">
        <v>16737890</v>
      </c>
      <c r="J80" s="13">
        <v>0</v>
      </c>
      <c r="K80" s="45">
        <f t="shared" si="2"/>
        <v>16737890</v>
      </c>
      <c r="L80" s="26">
        <v>0</v>
      </c>
    </row>
    <row r="81" spans="1:12" ht="15.75">
      <c r="A81" s="89" t="s">
        <v>102</v>
      </c>
      <c r="B81" s="7" t="s">
        <v>59</v>
      </c>
      <c r="C81" s="15" t="s">
        <v>25</v>
      </c>
      <c r="D81" s="7">
        <v>1601451590</v>
      </c>
      <c r="E81" s="7">
        <v>540</v>
      </c>
      <c r="F81" s="33">
        <v>0</v>
      </c>
      <c r="G81" s="11">
        <v>0</v>
      </c>
      <c r="H81" s="13">
        <f t="shared" si="1"/>
        <v>0</v>
      </c>
      <c r="I81" s="23">
        <v>12791380</v>
      </c>
      <c r="J81" s="13">
        <v>0</v>
      </c>
      <c r="K81" s="45">
        <f t="shared" si="2"/>
        <v>12791380</v>
      </c>
      <c r="L81" s="26">
        <v>0</v>
      </c>
    </row>
    <row r="82" spans="1:12" ht="15.75">
      <c r="A82" s="90"/>
      <c r="B82" s="7" t="s">
        <v>59</v>
      </c>
      <c r="C82" s="15" t="s">
        <v>25</v>
      </c>
      <c r="D82" s="7">
        <v>1601418520</v>
      </c>
      <c r="E82" s="7">
        <v>540</v>
      </c>
      <c r="F82" s="33">
        <v>0</v>
      </c>
      <c r="G82" s="11">
        <v>0</v>
      </c>
      <c r="H82" s="13">
        <f t="shared" si="1"/>
        <v>0</v>
      </c>
      <c r="I82" s="23">
        <v>25992980</v>
      </c>
      <c r="J82" s="13">
        <v>0</v>
      </c>
      <c r="K82" s="45">
        <f t="shared" si="2"/>
        <v>25992980</v>
      </c>
      <c r="L82" s="26">
        <v>0</v>
      </c>
    </row>
    <row r="83" spans="1:12" ht="15.75">
      <c r="A83" s="89" t="s">
        <v>35</v>
      </c>
      <c r="B83" s="7" t="s">
        <v>59</v>
      </c>
      <c r="C83" s="15" t="s">
        <v>25</v>
      </c>
      <c r="D83" s="7">
        <v>1601451590</v>
      </c>
      <c r="E83" s="7">
        <v>540</v>
      </c>
      <c r="F83" s="33">
        <v>0</v>
      </c>
      <c r="G83" s="11">
        <v>0</v>
      </c>
      <c r="H83" s="13">
        <f t="shared" si="1"/>
        <v>0</v>
      </c>
      <c r="I83" s="23">
        <v>31830270</v>
      </c>
      <c r="J83" s="13">
        <v>0</v>
      </c>
      <c r="K83" s="45">
        <f t="shared" si="2"/>
        <v>31830270</v>
      </c>
      <c r="L83" s="26">
        <v>0</v>
      </c>
    </row>
    <row r="84" spans="1:12" ht="15.75">
      <c r="A84" s="90"/>
      <c r="B84" s="7" t="s">
        <v>59</v>
      </c>
      <c r="C84" s="15" t="s">
        <v>25</v>
      </c>
      <c r="D84" s="7">
        <v>1601418520</v>
      </c>
      <c r="E84" s="7">
        <v>540</v>
      </c>
      <c r="F84" s="33">
        <v>0</v>
      </c>
      <c r="G84" s="11">
        <v>0</v>
      </c>
      <c r="H84" s="13">
        <f t="shared" si="1"/>
        <v>0</v>
      </c>
      <c r="I84" s="23">
        <v>6954090</v>
      </c>
      <c r="J84" s="13">
        <v>0</v>
      </c>
      <c r="K84" s="45">
        <f t="shared" si="2"/>
        <v>6954090</v>
      </c>
      <c r="L84" s="26">
        <v>0</v>
      </c>
    </row>
    <row r="85" spans="1:12" ht="15.75">
      <c r="A85" s="89" t="s">
        <v>34</v>
      </c>
      <c r="B85" s="7" t="s">
        <v>59</v>
      </c>
      <c r="C85" s="15" t="s">
        <v>25</v>
      </c>
      <c r="D85" s="7">
        <v>1601451590</v>
      </c>
      <c r="E85" s="7">
        <v>540</v>
      </c>
      <c r="F85" s="33">
        <v>0</v>
      </c>
      <c r="G85" s="11">
        <v>0</v>
      </c>
      <c r="H85" s="13">
        <f t="shared" si="1"/>
        <v>0</v>
      </c>
      <c r="I85" s="23">
        <v>31830270</v>
      </c>
      <c r="J85" s="13">
        <v>0</v>
      </c>
      <c r="K85" s="45">
        <f t="shared" si="2"/>
        <v>31830270</v>
      </c>
      <c r="L85" s="26">
        <v>0</v>
      </c>
    </row>
    <row r="86" spans="1:12" ht="15.75">
      <c r="A86" s="90"/>
      <c r="B86" s="7" t="s">
        <v>59</v>
      </c>
      <c r="C86" s="15" t="s">
        <v>25</v>
      </c>
      <c r="D86" s="7">
        <v>1601418520</v>
      </c>
      <c r="E86" s="7">
        <v>540</v>
      </c>
      <c r="F86" s="33">
        <v>0</v>
      </c>
      <c r="G86" s="11">
        <v>0</v>
      </c>
      <c r="H86" s="13">
        <f t="shared" si="1"/>
        <v>0</v>
      </c>
      <c r="I86" s="23">
        <v>6954090</v>
      </c>
      <c r="J86" s="13">
        <v>0</v>
      </c>
      <c r="K86" s="45">
        <f t="shared" si="2"/>
        <v>6954090</v>
      </c>
      <c r="L86" s="26">
        <v>0</v>
      </c>
    </row>
    <row r="87" spans="1:12" ht="15.75">
      <c r="A87" s="89" t="s">
        <v>103</v>
      </c>
      <c r="B87" s="7" t="s">
        <v>59</v>
      </c>
      <c r="C87" s="15" t="s">
        <v>25</v>
      </c>
      <c r="D87" s="7">
        <v>1601451590</v>
      </c>
      <c r="E87" s="7">
        <v>540</v>
      </c>
      <c r="F87" s="33">
        <v>0</v>
      </c>
      <c r="G87" s="11">
        <v>0</v>
      </c>
      <c r="H87" s="13">
        <f aca="true" t="shared" si="3" ref="H87:H93">F87+G87</f>
        <v>0</v>
      </c>
      <c r="I87" s="23">
        <v>31830270</v>
      </c>
      <c r="J87" s="13">
        <v>0</v>
      </c>
      <c r="K87" s="45">
        <f t="shared" si="2"/>
        <v>31830270</v>
      </c>
      <c r="L87" s="26">
        <v>0</v>
      </c>
    </row>
    <row r="88" spans="1:12" ht="15.75">
      <c r="A88" s="90"/>
      <c r="B88" s="7" t="s">
        <v>59</v>
      </c>
      <c r="C88" s="15" t="s">
        <v>25</v>
      </c>
      <c r="D88" s="7">
        <v>1601418520</v>
      </c>
      <c r="E88" s="7">
        <v>540</v>
      </c>
      <c r="F88" s="33">
        <v>0</v>
      </c>
      <c r="G88" s="11">
        <v>0</v>
      </c>
      <c r="H88" s="13">
        <f t="shared" si="3"/>
        <v>0</v>
      </c>
      <c r="I88" s="23">
        <v>6954090</v>
      </c>
      <c r="J88" s="13">
        <v>0</v>
      </c>
      <c r="K88" s="45">
        <f t="shared" si="2"/>
        <v>6954090</v>
      </c>
      <c r="L88" s="26">
        <v>0</v>
      </c>
    </row>
    <row r="89" spans="1:12" ht="15.75">
      <c r="A89" s="89" t="s">
        <v>104</v>
      </c>
      <c r="B89" s="7" t="s">
        <v>59</v>
      </c>
      <c r="C89" s="15" t="s">
        <v>25</v>
      </c>
      <c r="D89" s="7">
        <v>1601451590</v>
      </c>
      <c r="E89" s="7">
        <v>540</v>
      </c>
      <c r="F89" s="13">
        <v>0</v>
      </c>
      <c r="G89" s="11">
        <v>0</v>
      </c>
      <c r="H89" s="11">
        <f t="shared" si="3"/>
        <v>0</v>
      </c>
      <c r="I89" s="13">
        <v>31830270</v>
      </c>
      <c r="J89" s="13">
        <v>0</v>
      </c>
      <c r="K89" s="45">
        <f t="shared" si="2"/>
        <v>31830270</v>
      </c>
      <c r="L89" s="26">
        <v>0</v>
      </c>
    </row>
    <row r="90" spans="1:12" ht="15.75">
      <c r="A90" s="90"/>
      <c r="B90" s="7" t="s">
        <v>59</v>
      </c>
      <c r="C90" s="15" t="s">
        <v>25</v>
      </c>
      <c r="D90" s="7">
        <v>1601418520</v>
      </c>
      <c r="E90" s="7">
        <v>540</v>
      </c>
      <c r="F90" s="13">
        <v>0</v>
      </c>
      <c r="G90" s="11">
        <v>0</v>
      </c>
      <c r="H90" s="11">
        <f t="shared" si="3"/>
        <v>0</v>
      </c>
      <c r="I90" s="13">
        <v>6954090</v>
      </c>
      <c r="J90" s="13">
        <v>0</v>
      </c>
      <c r="K90" s="45">
        <f t="shared" si="2"/>
        <v>6954090</v>
      </c>
      <c r="L90" s="26">
        <v>0</v>
      </c>
    </row>
    <row r="91" spans="1:12" ht="31.5">
      <c r="A91" s="10" t="s">
        <v>14</v>
      </c>
      <c r="B91" s="7" t="s">
        <v>59</v>
      </c>
      <c r="C91" s="7" t="s">
        <v>13</v>
      </c>
      <c r="D91" s="7" t="s">
        <v>105</v>
      </c>
      <c r="E91" s="7" t="s">
        <v>73</v>
      </c>
      <c r="F91" s="11">
        <v>288281340.09</v>
      </c>
      <c r="G91" s="11">
        <v>0</v>
      </c>
      <c r="H91" s="11">
        <f t="shared" si="3"/>
        <v>288281340.09</v>
      </c>
      <c r="I91" s="13">
        <v>0</v>
      </c>
      <c r="J91" s="13">
        <v>0</v>
      </c>
      <c r="K91" s="45">
        <f t="shared" si="2"/>
        <v>0</v>
      </c>
      <c r="L91" s="26">
        <v>0</v>
      </c>
    </row>
    <row r="92" spans="1:12" ht="33" customHeight="1">
      <c r="A92" s="14" t="s">
        <v>106</v>
      </c>
      <c r="B92" s="15" t="s">
        <v>59</v>
      </c>
      <c r="C92" s="15" t="s">
        <v>13</v>
      </c>
      <c r="D92" s="15" t="s">
        <v>105</v>
      </c>
      <c r="E92" s="15" t="s">
        <v>73</v>
      </c>
      <c r="F92" s="13">
        <v>0</v>
      </c>
      <c r="G92" s="11">
        <v>0</v>
      </c>
      <c r="H92" s="11">
        <f t="shared" si="3"/>
        <v>0</v>
      </c>
      <c r="I92" s="13">
        <v>338956304.35</v>
      </c>
      <c r="J92" s="13">
        <v>0</v>
      </c>
      <c r="K92" s="45">
        <f t="shared" si="2"/>
        <v>338956304.35</v>
      </c>
      <c r="L92" s="26">
        <v>425247934.78</v>
      </c>
    </row>
    <row r="93" spans="1:12" ht="31.5">
      <c r="A93" s="10" t="s">
        <v>15</v>
      </c>
      <c r="B93" s="7" t="s">
        <v>59</v>
      </c>
      <c r="C93" s="7" t="s">
        <v>12</v>
      </c>
      <c r="D93" s="7" t="s">
        <v>68</v>
      </c>
      <c r="E93" s="7" t="s">
        <v>73</v>
      </c>
      <c r="F93" s="11">
        <v>67547565</v>
      </c>
      <c r="G93" s="11">
        <v>0</v>
      </c>
      <c r="H93" s="11">
        <f t="shared" si="3"/>
        <v>67547565</v>
      </c>
      <c r="I93" s="13">
        <v>0</v>
      </c>
      <c r="J93" s="13">
        <v>0</v>
      </c>
      <c r="K93" s="45">
        <f t="shared" si="2"/>
        <v>0</v>
      </c>
      <c r="L93" s="26">
        <v>0</v>
      </c>
    </row>
    <row r="94" spans="1:12" ht="18" customHeight="1">
      <c r="A94" s="91" t="s">
        <v>5</v>
      </c>
      <c r="B94" s="91"/>
      <c r="C94" s="91"/>
      <c r="D94" s="91"/>
      <c r="E94" s="91"/>
      <c r="F94" s="24">
        <f>F7+F8+F9+F10+F11+F12+F13+F14+F15+F17+F18+F19+F20+F21+F22+F23+F24+F25+F27+F28+F29+F31+F32+F33+F34+F35+F36+F37+F38+F39+F40+F41+F42+F43+F44+F45+F46+F47+F50+F51+F52+F53+F54+F55+F56+F57+F59+F60+F61+F62+F63+F64+F65+F66+F67+F68+F69+F71+F72+F73+F74+F75+F76+F77+F78+F79+F80+F81+F82+F83+F84+F85+F86+F87+F88+F89+F90+F91+F92+F93</f>
        <v>1653088037.1699998</v>
      </c>
      <c r="G94" s="43">
        <f>G15+G26+G29+G30+G31+G33+G38+G42+G43+G44+G48+G49+G50+G52+G53+G54+G55+G59+G62+G63+G70</f>
        <v>9529175.629999999</v>
      </c>
      <c r="H94" s="24">
        <f>F94+G94</f>
        <v>1662617212.8</v>
      </c>
      <c r="I94" s="24">
        <f>I7+I8+I9+I10+I11+I12+I13+I14+I15+I17+I18+I19+I20+I21+I22+I23+I24+I25+I27+I28+I29+I31+I32+I33+I34+I35+I36+I37+I38+I39+I40+I41+I42+I43+I44+I45+I46+I47+I50+I51+I52+I53+I54+I55+I56+I57+I59+I60+I61+I62+I63+I64+I65+I66+I67+I68+I69+I71+I72+I73+I74+I75+I76+I77+I78+I79+I80+I81+I82+I83+I84+I85+I86+I87+I88+I89+I90+I91+I92+I93</f>
        <v>1071690625.8000001</v>
      </c>
      <c r="J94" s="24">
        <f>SUM(J17:J93)</f>
        <v>0</v>
      </c>
      <c r="K94" s="24">
        <f>SUM(K17:K93)+K7+K8+K9+K10+K11+K12+K13+K14+K15</f>
        <v>1071690625.8</v>
      </c>
      <c r="L94" s="24">
        <f>L7+L8+L9+L10+L11+L12+L13+L14+L15+L17+L18+L19+L20+L21+L22+L23+L24+L25+L27+L28+L29+L31+L32+L33+L34+L35+L36+L37+L38+L39+L40+L41+L42+L43+L44+L45+L46+L47+L50+L51+L52+L53+L54+L55+L56+L57+L59+L60+L61+L62+L63+L64+L65+L66+L67+L68+L69+L71+L72+L73+L74+L75+L76+L77+L78+L79+L80+L81+L82+L83+L84+L85+L86+L87+L88+L89+L90+L91+L92+L93</f>
        <v>761767671.78</v>
      </c>
    </row>
    <row r="95" spans="8:12" ht="15">
      <c r="H95" s="25">
        <f>H7+H8+H9+H10+H11+H13+H14+H15+H17+H18+H19+H20+H21+H22+H23+H24+H26+H29+H30+H38+H42+H43+H44+H48+H49+H50+H52+H53+H54+H55+H59+H62+H63+H65+H70+H71+H73+H74+H75+H76+H77+H78+H91+H93</f>
        <v>1662617212.7999997</v>
      </c>
      <c r="J95" s="48"/>
      <c r="K95" s="48"/>
      <c r="L95" s="48"/>
    </row>
    <row r="96" spans="7:12" ht="15">
      <c r="G96" s="44">
        <f>G15+G26+G29+G30+G31+G33+G38+G42+G43+G44+G48+G49+G50+G52+G53+G54+G55+G59+G62+G63+G70</f>
        <v>9529175.629999999</v>
      </c>
      <c r="J96" s="48"/>
      <c r="K96" s="48"/>
      <c r="L96" s="48"/>
    </row>
    <row r="97" spans="6:7" ht="15">
      <c r="F97" s="35"/>
      <c r="G97" s="44">
        <f>G31+G33+G38+G42+G43+G44+G50+G52+G53+G55+G59+G62+G63</f>
        <v>-15419338.959999999</v>
      </c>
    </row>
    <row r="98" ht="15">
      <c r="G98" s="44">
        <f>G15+G26+G29+G30+G48+G49+G54+G70</f>
        <v>24948514.59</v>
      </c>
    </row>
  </sheetData>
  <sheetProtection/>
  <mergeCells count="15">
    <mergeCell ref="A2:L2"/>
    <mergeCell ref="A3:L3"/>
    <mergeCell ref="A6:L6"/>
    <mergeCell ref="A16:L16"/>
    <mergeCell ref="A73:A74"/>
    <mergeCell ref="A87:A88"/>
    <mergeCell ref="A89:A90"/>
    <mergeCell ref="A94:E94"/>
    <mergeCell ref="G1:L1"/>
    <mergeCell ref="A75:A76"/>
    <mergeCell ref="A77:A78"/>
    <mergeCell ref="A79:A80"/>
    <mergeCell ref="A81:A82"/>
    <mergeCell ref="A83:A84"/>
    <mergeCell ref="A85:A8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Normal="9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8.421875" style="5" customWidth="1"/>
    <col min="2" max="2" width="6.7109375" style="5" customWidth="1"/>
    <col min="3" max="3" width="6.140625" style="5" customWidth="1"/>
    <col min="4" max="4" width="15.28125" style="5" customWidth="1"/>
    <col min="5" max="5" width="5.00390625" style="5" customWidth="1"/>
    <col min="6" max="8" width="18.421875" style="48" customWidth="1"/>
    <col min="9" max="9" width="12.57421875" style="0" customWidth="1"/>
  </cols>
  <sheetData>
    <row r="1" spans="1:9" ht="102.75" customHeight="1">
      <c r="A1" s="108" t="s">
        <v>138</v>
      </c>
      <c r="B1" s="109"/>
      <c r="C1" s="109"/>
      <c r="D1" s="109"/>
      <c r="E1" s="109"/>
      <c r="F1" s="109"/>
      <c r="G1" s="109"/>
      <c r="H1" s="109"/>
      <c r="I1" s="109"/>
    </row>
    <row r="2" spans="1:9" ht="15.75">
      <c r="A2" s="67"/>
      <c r="B2" s="67"/>
      <c r="C2" s="67"/>
      <c r="D2" s="67"/>
      <c r="E2" s="67"/>
      <c r="F2" s="68"/>
      <c r="G2" s="68"/>
      <c r="H2" s="69"/>
      <c r="I2" s="69" t="s">
        <v>53</v>
      </c>
    </row>
    <row r="3" spans="1:9" ht="126.75" customHeight="1">
      <c r="A3" s="106" t="s">
        <v>0</v>
      </c>
      <c r="B3" s="106" t="s">
        <v>1</v>
      </c>
      <c r="C3" s="106" t="s">
        <v>130</v>
      </c>
      <c r="D3" s="106" t="s">
        <v>2</v>
      </c>
      <c r="E3" s="106" t="s">
        <v>3</v>
      </c>
      <c r="F3" s="7" t="s">
        <v>131</v>
      </c>
      <c r="G3" s="7" t="s">
        <v>127</v>
      </c>
      <c r="H3" s="7" t="s">
        <v>128</v>
      </c>
      <c r="I3" s="107" t="s">
        <v>129</v>
      </c>
    </row>
    <row r="4" spans="1:9" ht="15.75">
      <c r="A4" s="99" t="s">
        <v>9</v>
      </c>
      <c r="B4" s="99"/>
      <c r="C4" s="99"/>
      <c r="D4" s="99"/>
      <c r="E4" s="99"/>
      <c r="F4" s="99"/>
      <c r="G4" s="99"/>
      <c r="H4" s="102"/>
      <c r="I4" s="75"/>
    </row>
    <row r="5" spans="1:9" ht="52.5" customHeight="1">
      <c r="A5" s="10" t="s">
        <v>16</v>
      </c>
      <c r="B5" s="7" t="s">
        <v>59</v>
      </c>
      <c r="C5" s="7" t="s">
        <v>11</v>
      </c>
      <c r="D5" s="7" t="s">
        <v>118</v>
      </c>
      <c r="E5" s="7" t="s">
        <v>61</v>
      </c>
      <c r="F5" s="18">
        <v>121390139</v>
      </c>
      <c r="G5" s="18">
        <v>121390139</v>
      </c>
      <c r="H5" s="70">
        <v>120576420.64</v>
      </c>
      <c r="I5" s="76">
        <f>H5/G5*100</f>
        <v>99.32966683562327</v>
      </c>
    </row>
    <row r="6" spans="1:9" ht="51" customHeight="1">
      <c r="A6" s="10" t="s">
        <v>17</v>
      </c>
      <c r="B6" s="7" t="s">
        <v>59</v>
      </c>
      <c r="C6" s="7" t="s">
        <v>11</v>
      </c>
      <c r="D6" s="7" t="s">
        <v>118</v>
      </c>
      <c r="E6" s="7" t="s">
        <v>61</v>
      </c>
      <c r="F6" s="18">
        <v>92636429</v>
      </c>
      <c r="G6" s="18">
        <v>92636429</v>
      </c>
      <c r="H6" s="70">
        <v>92629421.59</v>
      </c>
      <c r="I6" s="76">
        <f aca="true" t="shared" si="0" ref="I6:I11">H6/G6*100</f>
        <v>99.99243557844831</v>
      </c>
    </row>
    <row r="7" spans="1:9" ht="51" customHeight="1">
      <c r="A7" s="10" t="s">
        <v>18</v>
      </c>
      <c r="B7" s="7" t="s">
        <v>59</v>
      </c>
      <c r="C7" s="7" t="s">
        <v>11</v>
      </c>
      <c r="D7" s="7" t="s">
        <v>118</v>
      </c>
      <c r="E7" s="7" t="s">
        <v>61</v>
      </c>
      <c r="F7" s="18">
        <v>20943773</v>
      </c>
      <c r="G7" s="18">
        <v>20943773</v>
      </c>
      <c r="H7" s="70">
        <v>20649637.03</v>
      </c>
      <c r="I7" s="76">
        <f t="shared" si="0"/>
        <v>98.59559225551195</v>
      </c>
    </row>
    <row r="8" spans="1:9" ht="51" customHeight="1">
      <c r="A8" s="19" t="s">
        <v>19</v>
      </c>
      <c r="B8" s="7" t="s">
        <v>59</v>
      </c>
      <c r="C8" s="7" t="s">
        <v>11</v>
      </c>
      <c r="D8" s="7" t="s">
        <v>118</v>
      </c>
      <c r="E8" s="7" t="s">
        <v>61</v>
      </c>
      <c r="F8" s="18">
        <v>13619327</v>
      </c>
      <c r="G8" s="18">
        <v>13619327</v>
      </c>
      <c r="H8" s="70">
        <v>13144163.54</v>
      </c>
      <c r="I8" s="76">
        <f t="shared" si="0"/>
        <v>96.5111091025276</v>
      </c>
    </row>
    <row r="9" spans="1:9" ht="47.25">
      <c r="A9" s="20" t="s">
        <v>62</v>
      </c>
      <c r="B9" s="21" t="s">
        <v>59</v>
      </c>
      <c r="C9" s="7" t="s">
        <v>11</v>
      </c>
      <c r="D9" s="7" t="s">
        <v>118</v>
      </c>
      <c r="E9" s="7" t="s">
        <v>61</v>
      </c>
      <c r="F9" s="18">
        <v>24841491.52</v>
      </c>
      <c r="G9" s="18">
        <v>24841491.52</v>
      </c>
      <c r="H9" s="73">
        <v>24841491.16</v>
      </c>
      <c r="I9" s="76">
        <f t="shared" si="0"/>
        <v>99.99999855081165</v>
      </c>
    </row>
    <row r="10" spans="1:9" ht="47.25">
      <c r="A10" s="77" t="s">
        <v>64</v>
      </c>
      <c r="B10" s="15" t="s">
        <v>59</v>
      </c>
      <c r="C10" s="15" t="s">
        <v>25</v>
      </c>
      <c r="D10" s="15" t="s">
        <v>119</v>
      </c>
      <c r="E10" s="15" t="s">
        <v>61</v>
      </c>
      <c r="F10" s="18">
        <v>171390731.44</v>
      </c>
      <c r="G10" s="18">
        <v>171390731.44</v>
      </c>
      <c r="H10" s="70">
        <v>171029504.68</v>
      </c>
      <c r="I10" s="76">
        <f t="shared" si="0"/>
        <v>99.78923786778607</v>
      </c>
    </row>
    <row r="11" spans="1:9" ht="47.25">
      <c r="A11" s="14" t="s">
        <v>66</v>
      </c>
      <c r="B11" s="15" t="s">
        <v>59</v>
      </c>
      <c r="C11" s="15" t="s">
        <v>25</v>
      </c>
      <c r="D11" s="15" t="s">
        <v>119</v>
      </c>
      <c r="E11" s="15" t="s">
        <v>61</v>
      </c>
      <c r="F11" s="18">
        <v>143329480.32</v>
      </c>
      <c r="G11" s="18">
        <v>143329480.32</v>
      </c>
      <c r="H11" s="70">
        <v>143188236.09</v>
      </c>
      <c r="I11" s="76">
        <f t="shared" si="0"/>
        <v>99.9014548649136</v>
      </c>
    </row>
    <row r="12" spans="1:9" ht="47.25">
      <c r="A12" s="10" t="s">
        <v>67</v>
      </c>
      <c r="B12" s="7" t="s">
        <v>59</v>
      </c>
      <c r="C12" s="7" t="s">
        <v>12</v>
      </c>
      <c r="D12" s="7" t="s">
        <v>120</v>
      </c>
      <c r="E12" s="7" t="s">
        <v>61</v>
      </c>
      <c r="F12" s="18">
        <v>160377473.61</v>
      </c>
      <c r="G12" s="18">
        <v>160377473.61</v>
      </c>
      <c r="H12" s="70">
        <v>160365369.31</v>
      </c>
      <c r="I12" s="76">
        <f>H12/G12*100</f>
        <v>99.99245261835871</v>
      </c>
    </row>
    <row r="13" spans="1:9" ht="15.75">
      <c r="A13" s="99" t="s">
        <v>4</v>
      </c>
      <c r="B13" s="99"/>
      <c r="C13" s="99"/>
      <c r="D13" s="99"/>
      <c r="E13" s="99"/>
      <c r="F13" s="99"/>
      <c r="G13" s="100"/>
      <c r="H13" s="102"/>
      <c r="I13" s="75"/>
    </row>
    <row r="14" spans="1:9" ht="49.5" customHeight="1">
      <c r="A14" s="10" t="s">
        <v>69</v>
      </c>
      <c r="B14" s="7" t="s">
        <v>70</v>
      </c>
      <c r="C14" s="7" t="s">
        <v>71</v>
      </c>
      <c r="D14" s="7" t="s">
        <v>125</v>
      </c>
      <c r="E14" s="7" t="s">
        <v>73</v>
      </c>
      <c r="F14" s="18">
        <v>4772509.78</v>
      </c>
      <c r="G14" s="18">
        <v>4772509.78</v>
      </c>
      <c r="H14" s="18">
        <v>4714074.6</v>
      </c>
      <c r="I14" s="76">
        <f aca="true" t="shared" si="1" ref="I14:I50">H14/G14*100</f>
        <v>98.77558805128315</v>
      </c>
    </row>
    <row r="15" spans="1:9" ht="63">
      <c r="A15" s="10" t="s">
        <v>74</v>
      </c>
      <c r="B15" s="7" t="s">
        <v>70</v>
      </c>
      <c r="C15" s="7" t="s">
        <v>71</v>
      </c>
      <c r="D15" s="7" t="s">
        <v>125</v>
      </c>
      <c r="E15" s="7" t="s">
        <v>73</v>
      </c>
      <c r="F15" s="18">
        <v>29241403.26</v>
      </c>
      <c r="G15" s="18">
        <v>29241403.26</v>
      </c>
      <c r="H15" s="18">
        <v>28871973.82</v>
      </c>
      <c r="I15" s="76">
        <f t="shared" si="1"/>
        <v>98.73662205361617</v>
      </c>
    </row>
    <row r="16" spans="1:9" ht="78.75">
      <c r="A16" s="10" t="s">
        <v>20</v>
      </c>
      <c r="B16" s="7" t="s">
        <v>59</v>
      </c>
      <c r="C16" s="7" t="s">
        <v>11</v>
      </c>
      <c r="D16" s="7" t="s">
        <v>118</v>
      </c>
      <c r="E16" s="7" t="s">
        <v>73</v>
      </c>
      <c r="F16" s="18">
        <v>11411068</v>
      </c>
      <c r="G16" s="18">
        <v>11411068</v>
      </c>
      <c r="H16" s="73">
        <v>10798883.95</v>
      </c>
      <c r="I16" s="76">
        <f t="shared" si="1"/>
        <v>94.6351730618028</v>
      </c>
    </row>
    <row r="17" spans="1:9" ht="65.25" customHeight="1">
      <c r="A17" s="10" t="s">
        <v>75</v>
      </c>
      <c r="B17" s="7" t="s">
        <v>59</v>
      </c>
      <c r="C17" s="7" t="s">
        <v>11</v>
      </c>
      <c r="D17" s="7" t="s">
        <v>118</v>
      </c>
      <c r="E17" s="7" t="s">
        <v>73</v>
      </c>
      <c r="F17" s="18">
        <v>13408372</v>
      </c>
      <c r="G17" s="18">
        <v>13408372</v>
      </c>
      <c r="H17" s="73">
        <v>12749330.79</v>
      </c>
      <c r="I17" s="76">
        <f t="shared" si="1"/>
        <v>95.08485288146838</v>
      </c>
    </row>
    <row r="18" spans="1:9" ht="65.25" customHeight="1">
      <c r="A18" s="10" t="s">
        <v>76</v>
      </c>
      <c r="B18" s="7" t="s">
        <v>59</v>
      </c>
      <c r="C18" s="7" t="s">
        <v>11</v>
      </c>
      <c r="D18" s="7" t="s">
        <v>118</v>
      </c>
      <c r="E18" s="7" t="s">
        <v>73</v>
      </c>
      <c r="F18" s="18">
        <v>12654536</v>
      </c>
      <c r="G18" s="18">
        <v>12654536</v>
      </c>
      <c r="H18" s="73">
        <v>12592422.94</v>
      </c>
      <c r="I18" s="76">
        <f t="shared" si="1"/>
        <v>99.50916367063952</v>
      </c>
    </row>
    <row r="19" spans="1:9" ht="49.5" customHeight="1">
      <c r="A19" s="10" t="s">
        <v>21</v>
      </c>
      <c r="B19" s="7" t="s">
        <v>59</v>
      </c>
      <c r="C19" s="7" t="s">
        <v>11</v>
      </c>
      <c r="D19" s="7" t="s">
        <v>118</v>
      </c>
      <c r="E19" s="7" t="s">
        <v>73</v>
      </c>
      <c r="F19" s="18">
        <v>77019663</v>
      </c>
      <c r="G19" s="18">
        <v>77019663</v>
      </c>
      <c r="H19" s="73">
        <v>76934162.99</v>
      </c>
      <c r="I19" s="76">
        <f t="shared" si="1"/>
        <v>99.88898937405114</v>
      </c>
    </row>
    <row r="20" spans="1:9" ht="78.75">
      <c r="A20" s="10" t="s">
        <v>22</v>
      </c>
      <c r="B20" s="7" t="s">
        <v>59</v>
      </c>
      <c r="C20" s="7" t="s">
        <v>11</v>
      </c>
      <c r="D20" s="7" t="s">
        <v>118</v>
      </c>
      <c r="E20" s="7" t="s">
        <v>73</v>
      </c>
      <c r="F20" s="18">
        <v>12337336</v>
      </c>
      <c r="G20" s="18">
        <v>12337336</v>
      </c>
      <c r="H20" s="73">
        <v>10790223.41</v>
      </c>
      <c r="I20" s="76">
        <f t="shared" si="1"/>
        <v>87.4599136312734</v>
      </c>
    </row>
    <row r="21" spans="1:9" ht="51" customHeight="1">
      <c r="A21" s="10" t="s">
        <v>77</v>
      </c>
      <c r="B21" s="7" t="s">
        <v>59</v>
      </c>
      <c r="C21" s="7" t="s">
        <v>11</v>
      </c>
      <c r="D21" s="7" t="s">
        <v>118</v>
      </c>
      <c r="E21" s="7" t="s">
        <v>73</v>
      </c>
      <c r="F21" s="18">
        <v>19383893</v>
      </c>
      <c r="G21" s="18">
        <v>19383893</v>
      </c>
      <c r="H21" s="73">
        <v>18503916.04</v>
      </c>
      <c r="I21" s="76">
        <f t="shared" si="1"/>
        <v>95.46026714035204</v>
      </c>
    </row>
    <row r="22" spans="1:9" ht="35.25" customHeight="1">
      <c r="A22" s="4" t="s">
        <v>45</v>
      </c>
      <c r="B22" s="7" t="s">
        <v>59</v>
      </c>
      <c r="C22" s="7" t="s">
        <v>10</v>
      </c>
      <c r="D22" s="7" t="s">
        <v>121</v>
      </c>
      <c r="E22" s="7" t="s">
        <v>73</v>
      </c>
      <c r="F22" s="70">
        <v>1266119.46</v>
      </c>
      <c r="G22" s="70">
        <v>1266119.46</v>
      </c>
      <c r="H22" s="70">
        <v>1266119.46</v>
      </c>
      <c r="I22" s="76">
        <f t="shared" si="1"/>
        <v>100</v>
      </c>
    </row>
    <row r="23" spans="1:9" ht="33.75" customHeight="1">
      <c r="A23" s="10" t="s">
        <v>81</v>
      </c>
      <c r="B23" s="7" t="s">
        <v>59</v>
      </c>
      <c r="C23" s="7" t="s">
        <v>10</v>
      </c>
      <c r="D23" s="7" t="s">
        <v>121</v>
      </c>
      <c r="E23" s="7" t="s">
        <v>73</v>
      </c>
      <c r="F23" s="32">
        <v>1213446.39</v>
      </c>
      <c r="G23" s="32">
        <v>1213446.39</v>
      </c>
      <c r="H23" s="73">
        <v>1148117.59</v>
      </c>
      <c r="I23" s="76">
        <f t="shared" si="1"/>
        <v>94.61625989097055</v>
      </c>
    </row>
    <row r="24" spans="1:9" ht="35.25" customHeight="1">
      <c r="A24" s="4" t="s">
        <v>46</v>
      </c>
      <c r="B24" s="1">
        <v>819</v>
      </c>
      <c r="C24" s="2" t="s">
        <v>10</v>
      </c>
      <c r="D24" s="7" t="s">
        <v>121</v>
      </c>
      <c r="E24" s="1">
        <v>520</v>
      </c>
      <c r="F24" s="42">
        <v>836156.37</v>
      </c>
      <c r="G24" s="42">
        <v>836156.37</v>
      </c>
      <c r="H24" s="74">
        <v>605206.39</v>
      </c>
      <c r="I24" s="76">
        <f t="shared" si="1"/>
        <v>72.37957058199534</v>
      </c>
    </row>
    <row r="25" spans="1:9" ht="35.25" customHeight="1">
      <c r="A25" s="55" t="s">
        <v>23</v>
      </c>
      <c r="B25" s="7" t="s">
        <v>59</v>
      </c>
      <c r="C25" s="7" t="s">
        <v>10</v>
      </c>
      <c r="D25" s="7" t="s">
        <v>121</v>
      </c>
      <c r="E25" s="7" t="s">
        <v>73</v>
      </c>
      <c r="F25" s="18">
        <v>917795.39</v>
      </c>
      <c r="G25" s="18">
        <v>917795.39</v>
      </c>
      <c r="H25" s="73">
        <v>906395.39</v>
      </c>
      <c r="I25" s="76">
        <f t="shared" si="1"/>
        <v>98.75789308551659</v>
      </c>
    </row>
    <row r="26" spans="1:9" ht="35.25" customHeight="1">
      <c r="A26" s="19" t="s">
        <v>84</v>
      </c>
      <c r="B26" s="7" t="s">
        <v>59</v>
      </c>
      <c r="C26" s="7" t="s">
        <v>10</v>
      </c>
      <c r="D26" s="7" t="s">
        <v>121</v>
      </c>
      <c r="E26" s="7" t="s">
        <v>73</v>
      </c>
      <c r="F26" s="18">
        <v>154735.63</v>
      </c>
      <c r="G26" s="18">
        <v>154735.63</v>
      </c>
      <c r="H26" s="73">
        <v>154735.63</v>
      </c>
      <c r="I26" s="76">
        <f t="shared" si="1"/>
        <v>100</v>
      </c>
    </row>
    <row r="27" spans="1:9" ht="35.25" customHeight="1">
      <c r="A27" s="20" t="s">
        <v>26</v>
      </c>
      <c r="B27" s="21" t="s">
        <v>59</v>
      </c>
      <c r="C27" s="7" t="s">
        <v>10</v>
      </c>
      <c r="D27" s="7" t="s">
        <v>121</v>
      </c>
      <c r="E27" s="7" t="s">
        <v>73</v>
      </c>
      <c r="F27" s="18">
        <v>2023429.7</v>
      </c>
      <c r="G27" s="18">
        <v>2023429.7</v>
      </c>
      <c r="H27" s="73">
        <v>2023429.7</v>
      </c>
      <c r="I27" s="76">
        <f t="shared" si="1"/>
        <v>100</v>
      </c>
    </row>
    <row r="28" spans="1:9" ht="35.25" customHeight="1">
      <c r="A28" s="20" t="s">
        <v>27</v>
      </c>
      <c r="B28" s="56" t="s">
        <v>59</v>
      </c>
      <c r="C28" s="56" t="s">
        <v>10</v>
      </c>
      <c r="D28" s="7" t="s">
        <v>121</v>
      </c>
      <c r="E28" s="7" t="s">
        <v>73</v>
      </c>
      <c r="F28" s="18">
        <v>892859.4</v>
      </c>
      <c r="G28" s="18">
        <v>892859.4</v>
      </c>
      <c r="H28" s="73">
        <v>892859.4</v>
      </c>
      <c r="I28" s="76">
        <f t="shared" si="1"/>
        <v>100</v>
      </c>
    </row>
    <row r="29" spans="1:9" ht="33" customHeight="1">
      <c r="A29" s="3" t="s">
        <v>136</v>
      </c>
      <c r="B29" s="1">
        <v>819</v>
      </c>
      <c r="C29" s="2" t="s">
        <v>10</v>
      </c>
      <c r="D29" s="7" t="s">
        <v>121</v>
      </c>
      <c r="E29" s="1">
        <v>520</v>
      </c>
      <c r="F29" s="42">
        <v>2558303.89</v>
      </c>
      <c r="G29" s="42">
        <v>2558303.89</v>
      </c>
      <c r="H29" s="73">
        <v>2525053.89</v>
      </c>
      <c r="I29" s="76">
        <f t="shared" si="1"/>
        <v>98.70031077504244</v>
      </c>
    </row>
    <row r="30" spans="1:9" ht="33.75" customHeight="1">
      <c r="A30" s="3" t="s">
        <v>48</v>
      </c>
      <c r="B30" s="1">
        <v>819</v>
      </c>
      <c r="C30" s="2" t="s">
        <v>10</v>
      </c>
      <c r="D30" s="7" t="s">
        <v>121</v>
      </c>
      <c r="E30" s="1">
        <v>520</v>
      </c>
      <c r="F30" s="42">
        <v>756842.25</v>
      </c>
      <c r="G30" s="42">
        <v>756842.25</v>
      </c>
      <c r="H30" s="73">
        <v>737842.26</v>
      </c>
      <c r="I30" s="76">
        <f t="shared" si="1"/>
        <v>97.48957064698753</v>
      </c>
    </row>
    <row r="31" spans="1:9" ht="21.75" customHeight="1">
      <c r="A31" s="10" t="s">
        <v>111</v>
      </c>
      <c r="B31" s="7" t="s">
        <v>59</v>
      </c>
      <c r="C31" s="7" t="s">
        <v>10</v>
      </c>
      <c r="D31" s="7" t="s">
        <v>121</v>
      </c>
      <c r="E31" s="7" t="s">
        <v>73</v>
      </c>
      <c r="F31" s="18">
        <v>5282260.71</v>
      </c>
      <c r="G31" s="18">
        <v>5282260.71</v>
      </c>
      <c r="H31" s="73">
        <v>5282260.71</v>
      </c>
      <c r="I31" s="76">
        <f t="shared" si="1"/>
        <v>100</v>
      </c>
    </row>
    <row r="32" spans="1:9" ht="37.5" customHeight="1">
      <c r="A32" s="10" t="s">
        <v>89</v>
      </c>
      <c r="B32" s="7" t="s">
        <v>59</v>
      </c>
      <c r="C32" s="7" t="s">
        <v>10</v>
      </c>
      <c r="D32" s="7" t="s">
        <v>121</v>
      </c>
      <c r="E32" s="7" t="s">
        <v>73</v>
      </c>
      <c r="F32" s="18">
        <v>157900.31</v>
      </c>
      <c r="G32" s="18">
        <v>157900.31</v>
      </c>
      <c r="H32" s="73">
        <v>157900.31</v>
      </c>
      <c r="I32" s="76">
        <f t="shared" si="1"/>
        <v>100</v>
      </c>
    </row>
    <row r="33" spans="1:9" ht="31.5">
      <c r="A33" s="10" t="s">
        <v>113</v>
      </c>
      <c r="B33" s="7" t="s">
        <v>59</v>
      </c>
      <c r="C33" s="7" t="s">
        <v>10</v>
      </c>
      <c r="D33" s="7" t="s">
        <v>121</v>
      </c>
      <c r="E33" s="7" t="s">
        <v>73</v>
      </c>
      <c r="F33" s="18">
        <v>2324024.39</v>
      </c>
      <c r="G33" s="18">
        <v>2324024.39</v>
      </c>
      <c r="H33" s="73">
        <v>2324024.39</v>
      </c>
      <c r="I33" s="76">
        <f t="shared" si="1"/>
        <v>100</v>
      </c>
    </row>
    <row r="34" spans="1:9" ht="19.5" customHeight="1">
      <c r="A34" s="55" t="s">
        <v>114</v>
      </c>
      <c r="B34" s="7" t="s">
        <v>59</v>
      </c>
      <c r="C34" s="7" t="s">
        <v>10</v>
      </c>
      <c r="D34" s="7" t="s">
        <v>121</v>
      </c>
      <c r="E34" s="7" t="s">
        <v>73</v>
      </c>
      <c r="F34" s="71">
        <v>3785930.5</v>
      </c>
      <c r="G34" s="71">
        <v>3785930.5</v>
      </c>
      <c r="H34" s="73">
        <v>2848300.03</v>
      </c>
      <c r="I34" s="76">
        <f t="shared" si="1"/>
        <v>75.23381715538623</v>
      </c>
    </row>
    <row r="35" spans="1:9" ht="47.25">
      <c r="A35" s="10" t="s">
        <v>126</v>
      </c>
      <c r="B35" s="7" t="s">
        <v>59</v>
      </c>
      <c r="C35" s="7" t="s">
        <v>10</v>
      </c>
      <c r="D35" s="7" t="s">
        <v>121</v>
      </c>
      <c r="E35" s="7" t="s">
        <v>73</v>
      </c>
      <c r="F35" s="18">
        <v>316065.18</v>
      </c>
      <c r="G35" s="18">
        <v>316065.18</v>
      </c>
      <c r="H35" s="73">
        <v>316065.18</v>
      </c>
      <c r="I35" s="76">
        <f t="shared" si="1"/>
        <v>100</v>
      </c>
    </row>
    <row r="36" spans="1:9" s="60" customFormat="1" ht="47.25">
      <c r="A36" s="55" t="s">
        <v>110</v>
      </c>
      <c r="B36" s="61" t="s">
        <v>59</v>
      </c>
      <c r="C36" s="61" t="s">
        <v>10</v>
      </c>
      <c r="D36" s="61" t="s">
        <v>122</v>
      </c>
      <c r="E36" s="61" t="s">
        <v>73</v>
      </c>
      <c r="F36" s="18">
        <f>6967724.93-215545.78</f>
        <v>6752179.149999999</v>
      </c>
      <c r="G36" s="18">
        <f>6967724.93-215545.78</f>
        <v>6752179.149999999</v>
      </c>
      <c r="H36" s="73">
        <v>6752179.15</v>
      </c>
      <c r="I36" s="76">
        <f t="shared" si="1"/>
        <v>100.00000000000003</v>
      </c>
    </row>
    <row r="37" spans="1:9" s="60" customFormat="1" ht="47.25">
      <c r="A37" s="55" t="s">
        <v>24</v>
      </c>
      <c r="B37" s="61" t="s">
        <v>59</v>
      </c>
      <c r="C37" s="61" t="s">
        <v>10</v>
      </c>
      <c r="D37" s="61" t="s">
        <v>122</v>
      </c>
      <c r="E37" s="61" t="s">
        <v>73</v>
      </c>
      <c r="F37" s="18">
        <f>4752626.02-475.01</f>
        <v>4752151.01</v>
      </c>
      <c r="G37" s="18">
        <f>4752626.02-475.01</f>
        <v>4752151.01</v>
      </c>
      <c r="H37" s="73">
        <v>4752151.01</v>
      </c>
      <c r="I37" s="76">
        <f t="shared" si="1"/>
        <v>100</v>
      </c>
    </row>
    <row r="38" spans="1:9" ht="49.5" customHeight="1">
      <c r="A38" s="10" t="s">
        <v>94</v>
      </c>
      <c r="B38" s="7" t="s">
        <v>59</v>
      </c>
      <c r="C38" s="7" t="s">
        <v>10</v>
      </c>
      <c r="D38" s="7" t="s">
        <v>122</v>
      </c>
      <c r="E38" s="7" t="s">
        <v>73</v>
      </c>
      <c r="F38" s="18">
        <v>977534.44</v>
      </c>
      <c r="G38" s="18">
        <v>977534.44</v>
      </c>
      <c r="H38" s="73">
        <v>977534.44</v>
      </c>
      <c r="I38" s="76">
        <f t="shared" si="1"/>
        <v>100</v>
      </c>
    </row>
    <row r="39" spans="1:9" s="60" customFormat="1" ht="48.75" customHeight="1">
      <c r="A39" s="55" t="s">
        <v>28</v>
      </c>
      <c r="B39" s="61" t="s">
        <v>59</v>
      </c>
      <c r="C39" s="61" t="s">
        <v>10</v>
      </c>
      <c r="D39" s="61" t="s">
        <v>122</v>
      </c>
      <c r="E39" s="61" t="s">
        <v>73</v>
      </c>
      <c r="F39" s="18">
        <f>6609504.35-115302.83</f>
        <v>6494201.52</v>
      </c>
      <c r="G39" s="18">
        <f>6609504.35-115302.83</f>
        <v>6494201.52</v>
      </c>
      <c r="H39" s="73">
        <v>6494201.52</v>
      </c>
      <c r="I39" s="76">
        <f t="shared" si="1"/>
        <v>100</v>
      </c>
    </row>
    <row r="40" spans="1:9" s="60" customFormat="1" ht="47.25">
      <c r="A40" s="57" t="s">
        <v>49</v>
      </c>
      <c r="B40" s="58">
        <v>819</v>
      </c>
      <c r="C40" s="59" t="s">
        <v>10</v>
      </c>
      <c r="D40" s="61" t="s">
        <v>122</v>
      </c>
      <c r="E40" s="58">
        <v>520</v>
      </c>
      <c r="F40" s="42">
        <f>6790278.13-128057.53</f>
        <v>6662220.6</v>
      </c>
      <c r="G40" s="42">
        <f>6790278.13-128057.53</f>
        <v>6662220.6</v>
      </c>
      <c r="H40" s="74">
        <v>4138769.23</v>
      </c>
      <c r="I40" s="76">
        <f t="shared" si="1"/>
        <v>62.12296887917521</v>
      </c>
    </row>
    <row r="41" spans="1:9" ht="47.25">
      <c r="A41" s="10" t="s">
        <v>99</v>
      </c>
      <c r="B41" s="7" t="s">
        <v>59</v>
      </c>
      <c r="C41" s="7" t="s">
        <v>10</v>
      </c>
      <c r="D41" s="7" t="s">
        <v>122</v>
      </c>
      <c r="E41" s="7" t="s">
        <v>73</v>
      </c>
      <c r="F41" s="18">
        <f>7761663.4</f>
        <v>7761663.4</v>
      </c>
      <c r="G41" s="18">
        <f>7761663.4</f>
        <v>7761663.4</v>
      </c>
      <c r="H41" s="73">
        <v>7699520.09</v>
      </c>
      <c r="I41" s="76">
        <f t="shared" si="1"/>
        <v>99.19935577211452</v>
      </c>
    </row>
    <row r="42" spans="1:9" ht="33.75" customHeight="1">
      <c r="A42" s="63" t="s">
        <v>101</v>
      </c>
      <c r="B42" s="7" t="s">
        <v>59</v>
      </c>
      <c r="C42" s="15" t="s">
        <v>25</v>
      </c>
      <c r="D42" s="7" t="s">
        <v>124</v>
      </c>
      <c r="E42" s="7">
        <v>540</v>
      </c>
      <c r="F42" s="18">
        <v>44254001.51</v>
      </c>
      <c r="G42" s="18">
        <v>44254001.51</v>
      </c>
      <c r="H42" s="73">
        <v>15094771.45</v>
      </c>
      <c r="I42" s="76">
        <f t="shared" si="1"/>
        <v>34.10939335415592</v>
      </c>
    </row>
    <row r="43" spans="1:9" ht="51" customHeight="1">
      <c r="A43" s="62" t="s">
        <v>29</v>
      </c>
      <c r="B43" s="7" t="s">
        <v>59</v>
      </c>
      <c r="C43" s="15" t="s">
        <v>25</v>
      </c>
      <c r="D43" s="7" t="s">
        <v>124</v>
      </c>
      <c r="E43" s="7">
        <v>540</v>
      </c>
      <c r="F43" s="18">
        <v>70011846</v>
      </c>
      <c r="G43" s="18">
        <v>70011846</v>
      </c>
      <c r="H43" s="73">
        <v>48067877.12</v>
      </c>
      <c r="I43" s="76">
        <f t="shared" si="1"/>
        <v>68.65677719739027</v>
      </c>
    </row>
    <row r="44" spans="1:9" ht="35.25" customHeight="1">
      <c r="A44" s="62" t="s">
        <v>44</v>
      </c>
      <c r="B44" s="7" t="s">
        <v>59</v>
      </c>
      <c r="C44" s="15" t="s">
        <v>25</v>
      </c>
      <c r="D44" s="7" t="s">
        <v>124</v>
      </c>
      <c r="E44" s="7">
        <v>540</v>
      </c>
      <c r="F44" s="18">
        <v>37999999.99</v>
      </c>
      <c r="G44" s="18">
        <v>37999999.99</v>
      </c>
      <c r="H44" s="73">
        <v>36817255.82</v>
      </c>
      <c r="I44" s="76">
        <f t="shared" si="1"/>
        <v>96.88751534128617</v>
      </c>
    </row>
    <row r="45" spans="1:9" ht="51" customHeight="1">
      <c r="A45" s="63" t="s">
        <v>36</v>
      </c>
      <c r="B45" s="7" t="s">
        <v>59</v>
      </c>
      <c r="C45" s="15" t="s">
        <v>25</v>
      </c>
      <c r="D45" s="7" t="s">
        <v>124</v>
      </c>
      <c r="E45" s="7">
        <v>540</v>
      </c>
      <c r="F45" s="26">
        <v>55647543.22</v>
      </c>
      <c r="G45" s="26">
        <v>55647543.22</v>
      </c>
      <c r="H45" s="73">
        <v>19000009.74</v>
      </c>
      <c r="I45" s="76">
        <f t="shared" si="1"/>
        <v>34.14348350453557</v>
      </c>
    </row>
    <row r="46" spans="1:9" ht="49.5" customHeight="1">
      <c r="A46" s="4" t="s">
        <v>137</v>
      </c>
      <c r="B46" s="7" t="s">
        <v>59</v>
      </c>
      <c r="C46" s="15" t="s">
        <v>25</v>
      </c>
      <c r="D46" s="7" t="s">
        <v>124</v>
      </c>
      <c r="E46" s="7">
        <v>540</v>
      </c>
      <c r="F46" s="66">
        <v>32796153.69</v>
      </c>
      <c r="G46" s="66">
        <v>32796153.69</v>
      </c>
      <c r="H46" s="73">
        <v>30064937.85</v>
      </c>
      <c r="I46" s="76">
        <f t="shared" si="1"/>
        <v>91.6721458686395</v>
      </c>
    </row>
    <row r="47" spans="1:9" ht="33.75" customHeight="1">
      <c r="A47" s="64" t="s">
        <v>14</v>
      </c>
      <c r="B47" s="7" t="s">
        <v>59</v>
      </c>
      <c r="C47" s="7" t="s">
        <v>13</v>
      </c>
      <c r="D47" s="7" t="s">
        <v>123</v>
      </c>
      <c r="E47" s="7" t="s">
        <v>73</v>
      </c>
      <c r="F47" s="18">
        <v>229436303.74</v>
      </c>
      <c r="G47" s="18">
        <v>229436303.74</v>
      </c>
      <c r="H47" s="73">
        <v>229436303.74</v>
      </c>
      <c r="I47" s="76">
        <f t="shared" si="1"/>
        <v>100</v>
      </c>
    </row>
    <row r="48" spans="1:9" ht="33.75" customHeight="1">
      <c r="A48" s="65" t="s">
        <v>106</v>
      </c>
      <c r="B48" s="15" t="s">
        <v>59</v>
      </c>
      <c r="C48" s="15" t="s">
        <v>13</v>
      </c>
      <c r="D48" s="7" t="s">
        <v>123</v>
      </c>
      <c r="E48" s="15" t="s">
        <v>73</v>
      </c>
      <c r="F48" s="26">
        <v>34403487.1</v>
      </c>
      <c r="G48" s="26">
        <v>34403487.1</v>
      </c>
      <c r="H48" s="73">
        <v>34403487.1</v>
      </c>
      <c r="I48" s="76">
        <f t="shared" si="1"/>
        <v>100</v>
      </c>
    </row>
    <row r="49" spans="1:9" ht="33.75" customHeight="1">
      <c r="A49" s="64" t="s">
        <v>15</v>
      </c>
      <c r="B49" s="7" t="s">
        <v>59</v>
      </c>
      <c r="C49" s="7" t="s">
        <v>12</v>
      </c>
      <c r="D49" s="7" t="s">
        <v>120</v>
      </c>
      <c r="E49" s="7" t="s">
        <v>73</v>
      </c>
      <c r="F49" s="18">
        <v>67547565</v>
      </c>
      <c r="G49" s="18">
        <v>67547565</v>
      </c>
      <c r="H49" s="73">
        <v>67547565</v>
      </c>
      <c r="I49" s="76">
        <f t="shared" si="1"/>
        <v>100</v>
      </c>
    </row>
    <row r="50" spans="1:9" ht="22.5" customHeight="1">
      <c r="A50" s="91" t="s">
        <v>5</v>
      </c>
      <c r="B50" s="91"/>
      <c r="C50" s="91"/>
      <c r="D50" s="91"/>
      <c r="E50" s="91"/>
      <c r="F50" s="72">
        <f>SUM(F14:F49)+F5+F6+F7+F8+F9+F10+F11+F12</f>
        <v>1556740345.87</v>
      </c>
      <c r="G50" s="72">
        <f>SUM(G14:G49)+G5+G6+G7+G8+G9+G10+G11+G12</f>
        <v>1556740345.87</v>
      </c>
      <c r="H50" s="72">
        <f>H5+H6+H7+H8+H9+H10+H11+H12+H14+H15+H16+H17+H18+H19+H20+H21+H22+H23+H24+H25+H26+H27+H28+H29+H30+H31+H32+H33+H34+H35+H36+H37+H38+H39+H40+H41+H42+H43+H44+H45+H46+H47+H48+H49</f>
        <v>1454814106.1699998</v>
      </c>
      <c r="I50" s="88">
        <f t="shared" si="1"/>
        <v>93.45258572051478</v>
      </c>
    </row>
    <row r="52" spans="1:9" s="87" customFormat="1" ht="18.75">
      <c r="A52" s="103" t="s">
        <v>132</v>
      </c>
      <c r="B52" s="104"/>
      <c r="C52" s="104"/>
      <c r="D52" s="85"/>
      <c r="E52" s="85"/>
      <c r="F52" s="105" t="s">
        <v>133</v>
      </c>
      <c r="G52" s="105"/>
      <c r="H52" s="105"/>
      <c r="I52" s="86"/>
    </row>
    <row r="53" spans="1:9" ht="33.75" customHeight="1">
      <c r="A53" s="79"/>
      <c r="B53" s="80"/>
      <c r="C53" s="80"/>
      <c r="D53" s="80"/>
      <c r="E53" s="80"/>
      <c r="F53" s="81"/>
      <c r="G53" s="81"/>
      <c r="H53" s="81"/>
      <c r="I53" s="78"/>
    </row>
    <row r="54" spans="1:9" ht="16.5">
      <c r="A54" s="82" t="s">
        <v>134</v>
      </c>
      <c r="B54" s="80"/>
      <c r="C54" s="80"/>
      <c r="D54" s="80"/>
      <c r="E54" s="80"/>
      <c r="F54" s="80"/>
      <c r="G54" s="80"/>
      <c r="H54" s="80"/>
      <c r="I54" s="78"/>
    </row>
    <row r="55" spans="1:9" ht="16.5">
      <c r="A55" s="83" t="s">
        <v>135</v>
      </c>
      <c r="B55" s="83"/>
      <c r="C55" s="83"/>
      <c r="D55" s="83"/>
      <c r="E55" s="83"/>
      <c r="F55" s="84"/>
      <c r="G55" s="84"/>
      <c r="H55" s="78"/>
      <c r="I55" s="78"/>
    </row>
  </sheetData>
  <sheetProtection/>
  <mergeCells count="6">
    <mergeCell ref="A1:I1"/>
    <mergeCell ref="A50:E50"/>
    <mergeCell ref="A4:H4"/>
    <mergeCell ref="A13:H13"/>
    <mergeCell ref="A52:C52"/>
    <mergeCell ref="F52:H52"/>
  </mergeCells>
  <printOptions/>
  <pageMargins left="0.3937007874015748" right="0.3937007874015748" top="0.35433070866141736" bottom="0.35433070866141736" header="0.1968503937007874" footer="0.15748031496062992"/>
  <pageSetup fitToHeight="0" horizontalDpi="600" verticalDpi="600" orientation="portrait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Давыдова</cp:lastModifiedBy>
  <cp:lastPrinted>2019-04-08T14:39:02Z</cp:lastPrinted>
  <dcterms:created xsi:type="dcterms:W3CDTF">2016-03-17T08:41:05Z</dcterms:created>
  <dcterms:modified xsi:type="dcterms:W3CDTF">2019-04-08T14:40:41Z</dcterms:modified>
  <cp:category/>
  <cp:version/>
  <cp:contentType/>
  <cp:contentStatus/>
</cp:coreProperties>
</file>